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pno90291\Desktop\"/>
    </mc:Choice>
  </mc:AlternateContent>
  <xr:revisionPtr revIDLastSave="0" documentId="13_ncr:1_{BE66E67C-9BE7-4A23-97C7-08330318AFF8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Rekapitulácia stavby" sheetId="1" r:id="rId1"/>
    <sheet name="01 - Oplotenie s bránou a..." sheetId="2" r:id="rId2"/>
    <sheet name="02 - Spevnené plochy, cho..." sheetId="3" r:id="rId3"/>
    <sheet name="03 - Schody vonkajšie" sheetId="4" r:id="rId4"/>
  </sheets>
  <definedNames>
    <definedName name="_xlnm._FilterDatabase" localSheetId="1" hidden="1">'01 - Oplotenie s bránou a...'!$C$122:$K$176</definedName>
    <definedName name="_xlnm._FilterDatabase" localSheetId="2" hidden="1">'02 - Spevnené plochy, cho...'!$C$121:$K$172</definedName>
    <definedName name="_xlnm._FilterDatabase" localSheetId="3" hidden="1">'03 - Schody vonkajšie'!$C$121:$K$172</definedName>
    <definedName name="_xlnm.Print_Titles" localSheetId="1">'01 - Oplotenie s bránou a...'!$122:$122</definedName>
    <definedName name="_xlnm.Print_Titles" localSheetId="2">'02 - Spevnené plochy, cho...'!$121:$121</definedName>
    <definedName name="_xlnm.Print_Titles" localSheetId="3">'03 - Schody vonkajšie'!$121:$121</definedName>
    <definedName name="_xlnm.Print_Titles" localSheetId="0">'Rekapitulácia stavby'!$92:$92</definedName>
    <definedName name="_xlnm.Print_Area" localSheetId="1">'01 - Oplotenie s bránou a...'!$C$110:$J$176</definedName>
    <definedName name="_xlnm.Print_Area" localSheetId="2">'02 - Spevnené plochy, cho...'!$C$109:$J$172</definedName>
    <definedName name="_xlnm.Print_Area" localSheetId="3">'03 - Schody vonkajšie'!$C$109:$J$172</definedName>
    <definedName name="_xlnm.Print_Area" localSheetId="0">'Rekapitulácia stavby'!$D$4:$AO$76,'Rekapitulácia stavby'!$C$82:$AQ$98</definedName>
  </definedNames>
  <calcPr calcId="191029"/>
</workbook>
</file>

<file path=xl/calcChain.xml><?xml version="1.0" encoding="utf-8"?>
<calcChain xmlns="http://schemas.openxmlformats.org/spreadsheetml/2006/main">
  <c r="J37" i="4" l="1"/>
  <c r="J36" i="4"/>
  <c r="AY97" i="1"/>
  <c r="J35" i="4"/>
  <c r="AX97" i="1"/>
  <c r="BI172" i="4"/>
  <c r="BH172" i="4"/>
  <c r="BG172" i="4"/>
  <c r="BE172" i="4"/>
  <c r="T172" i="4"/>
  <c r="T171" i="4"/>
  <c r="R172" i="4"/>
  <c r="R171" i="4"/>
  <c r="P172" i="4"/>
  <c r="P171" i="4" s="1"/>
  <c r="BI169" i="4"/>
  <c r="BH169" i="4"/>
  <c r="BG169" i="4"/>
  <c r="BE169" i="4"/>
  <c r="T169" i="4"/>
  <c r="R169" i="4"/>
  <c r="P169" i="4"/>
  <c r="BI164" i="4"/>
  <c r="BH164" i="4"/>
  <c r="BG164" i="4"/>
  <c r="BE164" i="4"/>
  <c r="T164" i="4"/>
  <c r="R164" i="4"/>
  <c r="P164" i="4"/>
  <c r="BI159" i="4"/>
  <c r="BH159" i="4"/>
  <c r="BG159" i="4"/>
  <c r="BE159" i="4"/>
  <c r="T159" i="4"/>
  <c r="R159" i="4"/>
  <c r="P159" i="4"/>
  <c r="BI154" i="4"/>
  <c r="BH154" i="4"/>
  <c r="BG154" i="4"/>
  <c r="BE154" i="4"/>
  <c r="T154" i="4"/>
  <c r="R154" i="4"/>
  <c r="P154" i="4"/>
  <c r="BI151" i="4"/>
  <c r="BH151" i="4"/>
  <c r="BG151" i="4"/>
  <c r="BE151" i="4"/>
  <c r="T151" i="4"/>
  <c r="R151" i="4"/>
  <c r="P151" i="4"/>
  <c r="BI146" i="4"/>
  <c r="BH146" i="4"/>
  <c r="BG146" i="4"/>
  <c r="BE146" i="4"/>
  <c r="T146" i="4"/>
  <c r="R146" i="4"/>
  <c r="P146" i="4"/>
  <c r="BI142" i="4"/>
  <c r="BH142" i="4"/>
  <c r="BG142" i="4"/>
  <c r="BE142" i="4"/>
  <c r="T142" i="4"/>
  <c r="R142" i="4"/>
  <c r="P142" i="4"/>
  <c r="BI137" i="4"/>
  <c r="BH137" i="4"/>
  <c r="BG137" i="4"/>
  <c r="BE137" i="4"/>
  <c r="T137" i="4"/>
  <c r="R137" i="4"/>
  <c r="P137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4" i="4"/>
  <c r="BH124" i="4"/>
  <c r="BG124" i="4"/>
  <c r="BE124" i="4"/>
  <c r="T124" i="4"/>
  <c r="R124" i="4"/>
  <c r="P124" i="4"/>
  <c r="J119" i="4"/>
  <c r="J118" i="4"/>
  <c r="F118" i="4"/>
  <c r="F116" i="4"/>
  <c r="E114" i="4"/>
  <c r="J92" i="4"/>
  <c r="J91" i="4"/>
  <c r="F91" i="4"/>
  <c r="F89" i="4"/>
  <c r="E87" i="4"/>
  <c r="J18" i="4"/>
  <c r="E18" i="4"/>
  <c r="F119" i="4" s="1"/>
  <c r="J17" i="4"/>
  <c r="J12" i="4"/>
  <c r="J89" i="4"/>
  <c r="E7" i="4"/>
  <c r="E85" i="4" s="1"/>
  <c r="J37" i="3"/>
  <c r="J36" i="3"/>
  <c r="AY96" i="1" s="1"/>
  <c r="J35" i="3"/>
  <c r="AX96" i="1"/>
  <c r="BI172" i="3"/>
  <c r="BH172" i="3"/>
  <c r="BG172" i="3"/>
  <c r="BE172" i="3"/>
  <c r="T172" i="3"/>
  <c r="T171" i="3" s="1"/>
  <c r="R172" i="3"/>
  <c r="R171" i="3"/>
  <c r="P172" i="3"/>
  <c r="P171" i="3"/>
  <c r="BI169" i="3"/>
  <c r="BH169" i="3"/>
  <c r="BG169" i="3"/>
  <c r="BE169" i="3"/>
  <c r="T169" i="3"/>
  <c r="R169" i="3"/>
  <c r="P169" i="3"/>
  <c r="BI164" i="3"/>
  <c r="BH164" i="3"/>
  <c r="BG164" i="3"/>
  <c r="BE164" i="3"/>
  <c r="T164" i="3"/>
  <c r="R164" i="3"/>
  <c r="P164" i="3"/>
  <c r="BI159" i="3"/>
  <c r="BH159" i="3"/>
  <c r="BG159" i="3"/>
  <c r="BE159" i="3"/>
  <c r="T159" i="3"/>
  <c r="R159" i="3"/>
  <c r="P159" i="3"/>
  <c r="BI154" i="3"/>
  <c r="BH154" i="3"/>
  <c r="BG154" i="3"/>
  <c r="BE154" i="3"/>
  <c r="T154" i="3"/>
  <c r="R154" i="3"/>
  <c r="P154" i="3"/>
  <c r="BI151" i="3"/>
  <c r="BH151" i="3"/>
  <c r="BG151" i="3"/>
  <c r="BE151" i="3"/>
  <c r="T151" i="3"/>
  <c r="R151" i="3"/>
  <c r="P151" i="3"/>
  <c r="BI146" i="3"/>
  <c r="BH146" i="3"/>
  <c r="BG146" i="3"/>
  <c r="BE146" i="3"/>
  <c r="T146" i="3"/>
  <c r="R146" i="3"/>
  <c r="P146" i="3"/>
  <c r="BI142" i="3"/>
  <c r="BH142" i="3"/>
  <c r="BG142" i="3"/>
  <c r="BE142" i="3"/>
  <c r="T142" i="3"/>
  <c r="R142" i="3"/>
  <c r="P142" i="3"/>
  <c r="BI137" i="3"/>
  <c r="BH137" i="3"/>
  <c r="BG137" i="3"/>
  <c r="BE137" i="3"/>
  <c r="T137" i="3"/>
  <c r="R137" i="3"/>
  <c r="P137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4" i="3"/>
  <c r="BH124" i="3"/>
  <c r="BG124" i="3"/>
  <c r="BE124" i="3"/>
  <c r="T124" i="3"/>
  <c r="R124" i="3"/>
  <c r="P124" i="3"/>
  <c r="J119" i="3"/>
  <c r="J118" i="3"/>
  <c r="F118" i="3"/>
  <c r="F116" i="3"/>
  <c r="E114" i="3"/>
  <c r="J92" i="3"/>
  <c r="J91" i="3"/>
  <c r="F91" i="3"/>
  <c r="F89" i="3"/>
  <c r="E87" i="3"/>
  <c r="J18" i="3"/>
  <c r="E18" i="3"/>
  <c r="F92" i="3" s="1"/>
  <c r="J17" i="3"/>
  <c r="J12" i="3"/>
  <c r="J116" i="3" s="1"/>
  <c r="E7" i="3"/>
  <c r="E112" i="3"/>
  <c r="J37" i="2"/>
  <c r="J36" i="2"/>
  <c r="AY95" i="1" s="1"/>
  <c r="J35" i="2"/>
  <c r="AX95" i="1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1" i="2"/>
  <c r="BH161" i="2"/>
  <c r="BG161" i="2"/>
  <c r="BE161" i="2"/>
  <c r="T161" i="2"/>
  <c r="T160" i="2"/>
  <c r="R161" i="2"/>
  <c r="R160" i="2" s="1"/>
  <c r="P161" i="2"/>
  <c r="P160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1" i="2"/>
  <c r="BH151" i="2"/>
  <c r="BG151" i="2"/>
  <c r="BE151" i="2"/>
  <c r="T151" i="2"/>
  <c r="R151" i="2"/>
  <c r="P151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38" i="2"/>
  <c r="BH138" i="2"/>
  <c r="BG138" i="2"/>
  <c r="BE138" i="2"/>
  <c r="T138" i="2"/>
  <c r="R138" i="2"/>
  <c r="P138" i="2"/>
  <c r="BI135" i="2"/>
  <c r="BH135" i="2"/>
  <c r="BG135" i="2"/>
  <c r="BE135" i="2"/>
  <c r="T135" i="2"/>
  <c r="R135" i="2"/>
  <c r="P135" i="2"/>
  <c r="BI129" i="2"/>
  <c r="BH129" i="2"/>
  <c r="BG129" i="2"/>
  <c r="BE129" i="2"/>
  <c r="T129" i="2"/>
  <c r="R129" i="2"/>
  <c r="P129" i="2"/>
  <c r="BI126" i="2"/>
  <c r="BH126" i="2"/>
  <c r="BG126" i="2"/>
  <c r="BE126" i="2"/>
  <c r="T126" i="2"/>
  <c r="R126" i="2"/>
  <c r="P126" i="2"/>
  <c r="J120" i="2"/>
  <c r="J119" i="2"/>
  <c r="F119" i="2"/>
  <c r="F117" i="2"/>
  <c r="E115" i="2"/>
  <c r="J92" i="2"/>
  <c r="J91" i="2"/>
  <c r="F91" i="2"/>
  <c r="F89" i="2"/>
  <c r="E87" i="2"/>
  <c r="J18" i="2"/>
  <c r="E18" i="2"/>
  <c r="F120" i="2" s="1"/>
  <c r="J17" i="2"/>
  <c r="J12" i="2"/>
  <c r="J117" i="2"/>
  <c r="E7" i="2"/>
  <c r="E113" i="2" s="1"/>
  <c r="L90" i="1"/>
  <c r="AM90" i="1"/>
  <c r="AM89" i="1"/>
  <c r="L89" i="1"/>
  <c r="AM87" i="1"/>
  <c r="L87" i="1"/>
  <c r="L85" i="1"/>
  <c r="L84" i="1"/>
  <c r="BK174" i="2"/>
  <c r="J172" i="2"/>
  <c r="J168" i="2"/>
  <c r="BK161" i="2"/>
  <c r="J155" i="2"/>
  <c r="BK176" i="2"/>
  <c r="BK173" i="2"/>
  <c r="BK164" i="2"/>
  <c r="J151" i="2"/>
  <c r="J135" i="2"/>
  <c r="J146" i="2"/>
  <c r="BK129" i="2"/>
  <c r="BK147" i="2"/>
  <c r="J172" i="3"/>
  <c r="BK151" i="3"/>
  <c r="BK154" i="3"/>
  <c r="J137" i="3"/>
  <c r="J124" i="3"/>
  <c r="BK130" i="3"/>
  <c r="J142" i="3"/>
  <c r="J159" i="4"/>
  <c r="J146" i="4"/>
  <c r="J129" i="4"/>
  <c r="BK142" i="4"/>
  <c r="BK164" i="4"/>
  <c r="BK131" i="4"/>
  <c r="BK159" i="4"/>
  <c r="J124" i="4"/>
  <c r="J176" i="2"/>
  <c r="BK171" i="2"/>
  <c r="BK166" i="2"/>
  <c r="BK158" i="2"/>
  <c r="BK144" i="2"/>
  <c r="BK175" i="2"/>
  <c r="BK172" i="2"/>
  <c r="BK168" i="2"/>
  <c r="J158" i="2"/>
  <c r="BK146" i="2"/>
  <c r="J157" i="2"/>
  <c r="J147" i="2"/>
  <c r="BK135" i="2"/>
  <c r="J161" i="2"/>
  <c r="J144" i="2"/>
  <c r="J129" i="2"/>
  <c r="BK169" i="3"/>
  <c r="J159" i="3"/>
  <c r="BK164" i="3"/>
  <c r="BK146" i="3"/>
  <c r="J129" i="3"/>
  <c r="J169" i="3"/>
  <c r="BK142" i="3"/>
  <c r="BK131" i="3"/>
  <c r="J146" i="3"/>
  <c r="BK124" i="3"/>
  <c r="BK169" i="4"/>
  <c r="BK151" i="4"/>
  <c r="J137" i="4"/>
  <c r="J169" i="4"/>
  <c r="BK154" i="4"/>
  <c r="J131" i="4"/>
  <c r="BK129" i="4"/>
  <c r="BK146" i="4"/>
  <c r="BK124" i="4"/>
  <c r="J175" i="2"/>
  <c r="J173" i="2"/>
  <c r="BK169" i="2"/>
  <c r="J164" i="2"/>
  <c r="BK157" i="2"/>
  <c r="BK126" i="2"/>
  <c r="J174" i="2"/>
  <c r="J171" i="2"/>
  <c r="J169" i="2"/>
  <c r="J166" i="2"/>
  <c r="BK155" i="2"/>
  <c r="J138" i="2"/>
  <c r="BK151" i="2"/>
  <c r="BK138" i="2"/>
  <c r="AS94" i="1"/>
  <c r="J126" i="2"/>
  <c r="J164" i="3"/>
  <c r="BK129" i="3"/>
  <c r="J151" i="3"/>
  <c r="J130" i="3"/>
  <c r="BK172" i="3"/>
  <c r="BK159" i="3"/>
  <c r="BK137" i="3"/>
  <c r="J154" i="3"/>
  <c r="J131" i="3"/>
  <c r="J172" i="4"/>
  <c r="J154" i="4"/>
  <c r="J142" i="4"/>
  <c r="J164" i="4"/>
  <c r="BK137" i="4"/>
  <c r="BK130" i="4"/>
  <c r="J151" i="4"/>
  <c r="J130" i="4"/>
  <c r="BK172" i="4"/>
  <c r="P125" i="2" l="1"/>
  <c r="R137" i="2"/>
  <c r="P154" i="2"/>
  <c r="P163" i="2"/>
  <c r="P162" i="2" s="1"/>
  <c r="R123" i="3"/>
  <c r="R136" i="3"/>
  <c r="BK145" i="3"/>
  <c r="J145" i="3" s="1"/>
  <c r="J100" i="3" s="1"/>
  <c r="BK153" i="3"/>
  <c r="J153" i="3"/>
  <c r="J101" i="3" s="1"/>
  <c r="R123" i="4"/>
  <c r="R136" i="4"/>
  <c r="R125" i="2"/>
  <c r="P137" i="2"/>
  <c r="T154" i="2"/>
  <c r="T163" i="2"/>
  <c r="T162" i="2"/>
  <c r="P123" i="3"/>
  <c r="P136" i="3"/>
  <c r="R145" i="3"/>
  <c r="P153" i="3"/>
  <c r="T123" i="4"/>
  <c r="T136" i="4"/>
  <c r="R145" i="4"/>
  <c r="R153" i="4"/>
  <c r="BK125" i="2"/>
  <c r="J125" i="2"/>
  <c r="J98" i="2"/>
  <c r="BK137" i="2"/>
  <c r="J137" i="2" s="1"/>
  <c r="J99" i="2" s="1"/>
  <c r="BK154" i="2"/>
  <c r="J154" i="2"/>
  <c r="J100" i="2" s="1"/>
  <c r="BK163" i="2"/>
  <c r="J163" i="2"/>
  <c r="J103" i="2"/>
  <c r="BK123" i="3"/>
  <c r="J123" i="3"/>
  <c r="J97" i="3"/>
  <c r="BK136" i="3"/>
  <c r="J136" i="3" s="1"/>
  <c r="J98" i="3" s="1"/>
  <c r="P145" i="3"/>
  <c r="P144" i="3"/>
  <c r="R153" i="3"/>
  <c r="P123" i="4"/>
  <c r="P136" i="4"/>
  <c r="BK145" i="4"/>
  <c r="T145" i="4"/>
  <c r="P153" i="4"/>
  <c r="T125" i="2"/>
  <c r="T137" i="2"/>
  <c r="R154" i="2"/>
  <c r="R163" i="2"/>
  <c r="R162" i="2"/>
  <c r="T123" i="3"/>
  <c r="T136" i="3"/>
  <c r="T145" i="3"/>
  <c r="T153" i="3"/>
  <c r="BK123" i="4"/>
  <c r="J123" i="4" s="1"/>
  <c r="J97" i="4" s="1"/>
  <c r="BK136" i="4"/>
  <c r="J136" i="4"/>
  <c r="J98" i="4" s="1"/>
  <c r="P145" i="4"/>
  <c r="P144" i="4"/>
  <c r="BK153" i="4"/>
  <c r="J153" i="4" s="1"/>
  <c r="J101" i="4" s="1"/>
  <c r="T153" i="4"/>
  <c r="BK160" i="2"/>
  <c r="J160" i="2" s="1"/>
  <c r="J101" i="2" s="1"/>
  <c r="BK171" i="3"/>
  <c r="J171" i="3"/>
  <c r="J102" i="3" s="1"/>
  <c r="BK171" i="4"/>
  <c r="J171" i="4"/>
  <c r="J102" i="4"/>
  <c r="E112" i="4"/>
  <c r="BF129" i="4"/>
  <c r="BF154" i="4"/>
  <c r="BF169" i="4"/>
  <c r="F92" i="4"/>
  <c r="J116" i="4"/>
  <c r="BF131" i="4"/>
  <c r="BF137" i="4"/>
  <c r="BF146" i="4"/>
  <c r="BF159" i="4"/>
  <c r="BF164" i="4"/>
  <c r="BF151" i="4"/>
  <c r="BF172" i="4"/>
  <c r="BF124" i="4"/>
  <c r="BF130" i="4"/>
  <c r="BF142" i="4"/>
  <c r="BF151" i="3"/>
  <c r="BF159" i="3"/>
  <c r="F119" i="3"/>
  <c r="BF146" i="3"/>
  <c r="BF172" i="3"/>
  <c r="BF124" i="3"/>
  <c r="BF129" i="3"/>
  <c r="BF130" i="3"/>
  <c r="BF131" i="3"/>
  <c r="BF142" i="3"/>
  <c r="E85" i="3"/>
  <c r="J89" i="3"/>
  <c r="BF137" i="3"/>
  <c r="BF154" i="3"/>
  <c r="BF164" i="3"/>
  <c r="BF169" i="3"/>
  <c r="E85" i="2"/>
  <c r="J89" i="2"/>
  <c r="BF126" i="2"/>
  <c r="BF129" i="2"/>
  <c r="BF138" i="2"/>
  <c r="BF155" i="2"/>
  <c r="BF158" i="2"/>
  <c r="BF164" i="2"/>
  <c r="BF135" i="2"/>
  <c r="BF144" i="2"/>
  <c r="F92" i="2"/>
  <c r="BF147" i="2"/>
  <c r="BF151" i="2"/>
  <c r="BF161" i="2"/>
  <c r="BF169" i="2"/>
  <c r="BF172" i="2"/>
  <c r="BF173" i="2"/>
  <c r="BF175" i="2"/>
  <c r="BF176" i="2"/>
  <c r="BF146" i="2"/>
  <c r="BF157" i="2"/>
  <c r="BF166" i="2"/>
  <c r="BF168" i="2"/>
  <c r="BF171" i="2"/>
  <c r="BF174" i="2"/>
  <c r="F37" i="2"/>
  <c r="BD95" i="1"/>
  <c r="J33" i="3"/>
  <c r="AV96" i="1" s="1"/>
  <c r="F35" i="4"/>
  <c r="BB97" i="1" s="1"/>
  <c r="F36" i="4"/>
  <c r="BC97" i="1"/>
  <c r="F36" i="2"/>
  <c r="BC95" i="1"/>
  <c r="F33" i="3"/>
  <c r="AZ96" i="1" s="1"/>
  <c r="F36" i="3"/>
  <c r="BC96" i="1" s="1"/>
  <c r="F35" i="2"/>
  <c r="BB95" i="1"/>
  <c r="J33" i="2"/>
  <c r="AV95" i="1" s="1"/>
  <c r="F37" i="3"/>
  <c r="BD96" i="1" s="1"/>
  <c r="F33" i="4"/>
  <c r="AZ97" i="1" s="1"/>
  <c r="F33" i="2"/>
  <c r="AZ95" i="1"/>
  <c r="F35" i="3"/>
  <c r="BB96" i="1" s="1"/>
  <c r="J33" i="4"/>
  <c r="AV97" i="1" s="1"/>
  <c r="F37" i="4"/>
  <c r="BD97" i="1" s="1"/>
  <c r="BK124" i="2" l="1"/>
  <c r="J124" i="2" s="1"/>
  <c r="J97" i="2" s="1"/>
  <c r="R124" i="2"/>
  <c r="R123" i="2"/>
  <c r="T144" i="3"/>
  <c r="T122" i="3" s="1"/>
  <c r="T124" i="2"/>
  <c r="T123" i="2" s="1"/>
  <c r="P122" i="4"/>
  <c r="AU97" i="1"/>
  <c r="R144" i="4"/>
  <c r="R144" i="3"/>
  <c r="R122" i="3"/>
  <c r="BK144" i="4"/>
  <c r="J144" i="4" s="1"/>
  <c r="J99" i="4" s="1"/>
  <c r="P122" i="3"/>
  <c r="AU96" i="1"/>
  <c r="R122" i="4"/>
  <c r="T144" i="4"/>
  <c r="T122" i="4"/>
  <c r="P124" i="2"/>
  <c r="P123" i="2" s="1"/>
  <c r="AU95" i="1" s="1"/>
  <c r="J145" i="4"/>
  <c r="J100" i="4" s="1"/>
  <c r="BK162" i="2"/>
  <c r="J162" i="2"/>
  <c r="J102" i="2"/>
  <c r="BK144" i="3"/>
  <c r="BK122" i="3" s="1"/>
  <c r="J122" i="3" s="1"/>
  <c r="J96" i="3" s="1"/>
  <c r="BK122" i="4"/>
  <c r="J122" i="4" s="1"/>
  <c r="J30" i="4" s="1"/>
  <c r="BK123" i="2"/>
  <c r="J123" i="2" s="1"/>
  <c r="J96" i="2" s="1"/>
  <c r="J34" i="3"/>
  <c r="AW96" i="1" s="1"/>
  <c r="AT96" i="1" s="1"/>
  <c r="F34" i="4"/>
  <c r="BA97" i="1" s="1"/>
  <c r="F34" i="2"/>
  <c r="BA95" i="1" s="1"/>
  <c r="BB94" i="1"/>
  <c r="W31" i="1"/>
  <c r="AZ94" i="1"/>
  <c r="W29" i="1"/>
  <c r="J34" i="2"/>
  <c r="AW95" i="1" s="1"/>
  <c r="AT95" i="1" s="1"/>
  <c r="BC94" i="1"/>
  <c r="W32" i="1"/>
  <c r="BD94" i="1"/>
  <c r="W33" i="1" s="1"/>
  <c r="F34" i="3"/>
  <c r="BA96" i="1" s="1"/>
  <c r="J34" i="4"/>
  <c r="AW97" i="1"/>
  <c r="AT97" i="1"/>
  <c r="J144" i="3" l="1"/>
  <c r="J99" i="3" s="1"/>
  <c r="J96" i="4"/>
  <c r="J39" i="4"/>
  <c r="AU94" i="1"/>
  <c r="J30" i="3"/>
  <c r="AG96" i="1"/>
  <c r="J30" i="2"/>
  <c r="AG95" i="1"/>
  <c r="AY94" i="1"/>
  <c r="BA94" i="1"/>
  <c r="W30" i="1"/>
  <c r="AX94" i="1"/>
  <c r="AV94" i="1"/>
  <c r="AK29" i="1"/>
  <c r="J39" i="3" l="1"/>
  <c r="J39" i="2"/>
  <c r="AN95" i="1"/>
  <c r="AN96" i="1"/>
  <c r="AG94" i="1"/>
  <c r="AK26" i="1"/>
  <c r="AW94" i="1"/>
  <c r="AK30" i="1" s="1"/>
  <c r="AK35" i="1" l="1"/>
  <c r="AT94" i="1"/>
  <c r="AN94" i="1"/>
</calcChain>
</file>

<file path=xl/sharedStrings.xml><?xml version="1.0" encoding="utf-8"?>
<sst xmlns="http://schemas.openxmlformats.org/spreadsheetml/2006/main" count="2074" uniqueCount="318">
  <si>
    <t>Export Komplet</t>
  </si>
  <si>
    <t/>
  </si>
  <si>
    <t>2.0</t>
  </si>
  <si>
    <t>False</t>
  </si>
  <si>
    <t>{7a926a31-edc1-43e9-8601-e137c5b70ab3}</t>
  </si>
  <si>
    <t>&gt;&gt;  skryté stĺpce  &lt;&lt;</t>
  </si>
  <si>
    <t>0,1</t>
  </si>
  <si>
    <t>20</t>
  </si>
  <si>
    <t>0,01</t>
  </si>
  <si>
    <t>REKAPITULÁCIA STAVBY</t>
  </si>
  <si>
    <t>v ---  nižšie sa nachádzajú doplnkové a pomocné údaje k zostavám  --- v</t>
  </si>
  <si>
    <t>0,001</t>
  </si>
  <si>
    <t>Kód:</t>
  </si>
  <si>
    <t>B062-2-23</t>
  </si>
  <si>
    <t>Stavba:</t>
  </si>
  <si>
    <t>Cintorín v obci Hajtovka</t>
  </si>
  <si>
    <t>JKSO:</t>
  </si>
  <si>
    <t>KS:</t>
  </si>
  <si>
    <t>Miesto:</t>
  </si>
  <si>
    <t>Hajtovka</t>
  </si>
  <si>
    <t>Dátum:</t>
  </si>
  <si>
    <t>14. 6. 2023</t>
  </si>
  <si>
    <t>Objednávateľ:</t>
  </si>
  <si>
    <t>IČO:</t>
  </si>
  <si>
    <t>Obec Hajtovka</t>
  </si>
  <si>
    <t>IČ DPH:</t>
  </si>
  <si>
    <t>Zhotoviteľ:</t>
  </si>
  <si>
    <t xml:space="preserve"> </t>
  </si>
  <si>
    <t>Projektant:</t>
  </si>
  <si>
    <t>Ing. Vladislav Slosarčik</t>
  </si>
  <si>
    <t>True</t>
  </si>
  <si>
    <t>Spracovateľ:</t>
  </si>
  <si>
    <t>Ing. Slosarčik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</si>
  <si>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</si>
  <si>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</si>
  <si>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</si>
  <si>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</si>
  <si>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</si>
  <si>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</si>
  <si>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</si>
  <si>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</si>
  <si>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</si>
  <si>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</si>
  <si>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</si>
  <si>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</si>
  <si>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</si>
  <si>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</si>
  <si>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</si>
  <si>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</si>
  <si>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</si>
  <si>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</si>
  <si>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</si>
  <si>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</si>
  <si>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</si>
  <si>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</si>
  <si>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</si>
  <si>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</si>
  <si>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</si>
  <si>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</si>
  <si>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</si>
  <si>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</si>
  <si>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</si>
  <si>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</si>
  <si>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</si>
  <si>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</si>
  <si>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</si>
  <si>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</si>
  <si>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</si>
  <si>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</si>
  <si>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</si>
  <si>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</si>
  <si>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</si>
  <si>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</si>
  <si>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</si>
  <si>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</si>
  <si>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</si>
  <si>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</si>
  <si>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</si>
  <si>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</si>
  <si>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</si>
  <si>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Oplotenie s bránou a bránkou</t>
  </si>
  <si>
    <t>STA</t>
  </si>
  <si>
    <t>1</t>
  </si>
  <si>
    <t>{96235e53-d8d5-46af-95dc-cdae39321db2}</t>
  </si>
  <si>
    <t>02</t>
  </si>
  <si>
    <t>Spevnené plochy, chodník</t>
  </si>
  <si>
    <t>{97b0265f-d7ef-42be-b645-595a8e2501dd}</t>
  </si>
  <si>
    <t>{8105b29a-7310-4c65-a7dc-a946fb005500}</t>
  </si>
  <si>
    <t>KRYCÍ LIST ROZPOČTU</t>
  </si>
  <si>
    <t>Objekt:</t>
  </si>
  <si>
    <t>01 - Oplotenie s bránou a bránkou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</si>
  <si>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</si>
  <si>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</si>
  <si>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</si>
  <si>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</si>
  <si>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</si>
  <si>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</si>
  <si>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</si>
  <si>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</si>
  <si>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</si>
  <si>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9 - Ostatné konštrukcie a práce-búranie</t>
  </si>
  <si>
    <t>PSV - Práce a dodávky PSV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</si>
  <si>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</si>
  <si>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</si>
  <si>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</si>
  <si>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</si>
  <si>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</si>
  <si>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</si>
  <si>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</si>
  <si>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</si>
  <si>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</si>
  <si>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</si>
  <si>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</si>
  <si>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</si>
  <si>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</si>
  <si>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</si>
  <si>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</si>
  <si>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</si>
  <si>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</si>
  <si>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</si>
  <si>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131211101</t>
  </si>
  <si>
    <t>Hĺbenie jám v  hornine tr.3 súdržných - ručným náradím</t>
  </si>
  <si>
    <t>m3</t>
  </si>
  <si>
    <t>4</t>
  </si>
  <si>
    <t>2</t>
  </si>
  <si>
    <t>-1209028998</t>
  </si>
  <si>
    <t>VV</t>
  </si>
  <si>
    <t>"vŕtanie jám pre stľpiky priemeru 300 mm do hľbky 800 mm"</t>
  </si>
  <si>
    <t>"oplotenie 100 ks stlpikov"   3,14*(0,15)^2*0,800*(100)</t>
  </si>
  <si>
    <t>132211101</t>
  </si>
  <si>
    <t>Hĺbenie rýh šírky do 600 mm v  hornine tr.3 súdržných - ručným náradím</t>
  </si>
  <si>
    <t>407154458</t>
  </si>
  <si>
    <t>"výkop základovej ryhy pre základ 2-kr brány - 1 ks "</t>
  </si>
  <si>
    <t>0,500*1,200*6,00</t>
  </si>
  <si>
    <t>"výkop ryhy pod bránku - 1 ks"</t>
  </si>
  <si>
    <t>2,00*0,300*1,200*(1)</t>
  </si>
  <si>
    <t>Súčet</t>
  </si>
  <si>
    <t>3</t>
  </si>
  <si>
    <t>162301101</t>
  </si>
  <si>
    <t>Vodorovné premiestnenie výkopku po spevnenej ceste, horniny tr.1-4 do 500 m</t>
  </si>
  <si>
    <t>-994133635</t>
  </si>
  <si>
    <t>5,652+4,320</t>
  </si>
  <si>
    <t>Zakladanie</t>
  </si>
  <si>
    <t>274321311</t>
  </si>
  <si>
    <t>Betón základových pásov, železový (bez výstuže), tr.C 16/20</t>
  </si>
  <si>
    <t>192009618</t>
  </si>
  <si>
    <t>5</t>
  </si>
  <si>
    <t>274351217</t>
  </si>
  <si>
    <t>Debnenie stien základových pásov, zhotovenie-tradičné</t>
  </si>
  <si>
    <t>m2</t>
  </si>
  <si>
    <t>-131569135</t>
  </si>
  <si>
    <t>0,300*2*9,00</t>
  </si>
  <si>
    <t>6</t>
  </si>
  <si>
    <t>274351218</t>
  </si>
  <si>
    <t>Debnenie stien základových pásov, odstránenie-tradičné</t>
  </si>
  <si>
    <t>1834867338</t>
  </si>
  <si>
    <t>7</t>
  </si>
  <si>
    <t>274361821</t>
  </si>
  <si>
    <t>Výstuž základových pásov z ocele 10505</t>
  </si>
  <si>
    <t>t</t>
  </si>
  <si>
    <t>1538609728</t>
  </si>
  <si>
    <t>1,210/1000*(6,00+2,00)*(5+5) *(1)       "o 14"</t>
  </si>
  <si>
    <t>0,395/1000*3,00*5*(6,00+2,00) *(4)     "o 8"</t>
  </si>
  <si>
    <t>8</t>
  </si>
  <si>
    <t>275313611</t>
  </si>
  <si>
    <t>Betón základových pätiek, prostý tr.C 16/20</t>
  </si>
  <si>
    <t>-968742493</t>
  </si>
  <si>
    <t>Zvislé a kompletné konštrukcie</t>
  </si>
  <si>
    <t>9</t>
  </si>
  <si>
    <t>348121120</t>
  </si>
  <si>
    <t>Osadenie prefa podhrabovej dosky v.200 x š.55 x dl.2490 mm</t>
  </si>
  <si>
    <t>ks</t>
  </si>
  <si>
    <t>-21663964</t>
  </si>
  <si>
    <t>" podhrabové dosky s pripočítaním 30% ks na sklon terénu    "(99) *1,30</t>
  </si>
  <si>
    <t>10</t>
  </si>
  <si>
    <t>M</t>
  </si>
  <si>
    <t>5923333501-1</t>
  </si>
  <si>
    <t>Betónová podhrabová doska dl. 2490 x v.200 x hr.55mm</t>
  </si>
  <si>
    <t>-144097429</t>
  </si>
  <si>
    <t>11</t>
  </si>
  <si>
    <t>5923333501-2</t>
  </si>
  <si>
    <t>Betónový spojovník 220x165x200 mm a rohovník 220x220x200 mm k podhrabovej doske dl. 2490 x v.200 x hr.55mm</t>
  </si>
  <si>
    <t>1758112180</t>
  </si>
  <si>
    <t>150</t>
  </si>
  <si>
    <t>Ostatné konštrukcie a práce-búranie</t>
  </si>
  <si>
    <t>12</t>
  </si>
  <si>
    <t>998151111</t>
  </si>
  <si>
    <t>Presun hmôt pre obj.8152, 8153,8159,zvislá nosná konštr.z tehál,tvárnic,blokov výšky do 10 m</t>
  </si>
  <si>
    <t>-1224385603</t>
  </si>
  <si>
    <t>PSV</t>
  </si>
  <si>
    <t>Práce a dodávky PSV</t>
  </si>
  <si>
    <t>767</t>
  </si>
  <si>
    <t>Konštrukcie doplnkové kovové</t>
  </si>
  <si>
    <t>13</t>
  </si>
  <si>
    <t>767161121</t>
  </si>
  <si>
    <t>Montáž zábradlia rovného z rúrok do muriva, s hmotnosťou 1 metra zábradlia do 30 kg</t>
  </si>
  <si>
    <t>bm</t>
  </si>
  <si>
    <t>16</t>
  </si>
  <si>
    <t>168296459</t>
  </si>
  <si>
    <t>6,00+6,00</t>
  </si>
  <si>
    <t>14</t>
  </si>
  <si>
    <t>5534669001</t>
  </si>
  <si>
    <t>Zábradlie exteriérové výšky 900 mm</t>
  </si>
  <si>
    <t>32</t>
  </si>
  <si>
    <t>-1584899196</t>
  </si>
  <si>
    <t>15</t>
  </si>
  <si>
    <t>767914130</t>
  </si>
  <si>
    <t>Montáž oplotenia rámového, na oceľové stĺpiky, vo výške nad 1,5 do 2,0 m</t>
  </si>
  <si>
    <t>m</t>
  </si>
  <si>
    <t>-227913017</t>
  </si>
  <si>
    <t>553585-B01</t>
  </si>
  <si>
    <t>Panel pre oplotenie mrežové (napr.  BIRCO), polyester na pozinkovanej oceli, oko 50x200 mm, priemer tyčí 4 mm,  výška panela/dĺžka panela 1530 mm/2500 mm - RAL 7030</t>
  </si>
  <si>
    <t>-1264451727</t>
  </si>
  <si>
    <t>99</t>
  </si>
  <si>
    <t>17</t>
  </si>
  <si>
    <t>553585-B02</t>
  </si>
  <si>
    <t>Stĺpik pre oplotenie, typ napr. BIRCO 60x40x2 mm, polyester na pozinkovanej oceli, dľžka 2400 mm - RAL 7030 + plastová zátka, pre osadenie do betónových pätiek</t>
  </si>
  <si>
    <t>1263352449</t>
  </si>
  <si>
    <t>18</t>
  </si>
  <si>
    <t>767920220-W05</t>
  </si>
  <si>
    <t>Montáž bránky k oploteniu osadzovaných na stĺpiky oceľové, s plochou jednotlivo nad 2 do 4 m2</t>
  </si>
  <si>
    <t>-1760868559</t>
  </si>
  <si>
    <t>19</t>
  </si>
  <si>
    <t>5534370300-W06</t>
  </si>
  <si>
    <t>Bránka typ napr. BIRCO  jednokrídlová svetlej šírky šxv 1350x1700 mm - výplň jokel 25x25 mm, RAL 7030 + 2 ks stľpiky 80x80x2-2500 mm + zámok</t>
  </si>
  <si>
    <t>-119282052</t>
  </si>
  <si>
    <t>767920270-W07</t>
  </si>
  <si>
    <t>Montáž priemyselnej dvojkrídlovej brány osadenej na stĺpiky oceľové, s plochou jednotlivo do 15 m2</t>
  </si>
  <si>
    <t>-1456352334</t>
  </si>
  <si>
    <t>21</t>
  </si>
  <si>
    <t>553437-W08</t>
  </si>
  <si>
    <t>Brána dvojkrídlová svetlej šírky 5000x1700 mm, výplň jokel 25x25 mm, polyester na pozinkovanej oceli - RAL 7030 + 2 ks stľp 80x80 mm dl. 2500 mm + zámok</t>
  </si>
  <si>
    <t>-1146706010</t>
  </si>
  <si>
    <t>22</t>
  </si>
  <si>
    <t>998767101</t>
  </si>
  <si>
    <t>Presun hmôt pre kovové stavebné doplnkové konštrukcie v objektoch výšky do 6 m</t>
  </si>
  <si>
    <t>-1728797503</t>
  </si>
  <si>
    <t>02 - Spevnené plochy, chodník</t>
  </si>
  <si>
    <t>1 -  Zemné práce</t>
  </si>
  <si>
    <t>9 -  Ostatné konštrukcie a práce-búranie</t>
  </si>
  <si>
    <t xml:space="preserve">    4 -  Vodorovné konštrukcie</t>
  </si>
  <si>
    <t xml:space="preserve">    5 -  Komunikácie</t>
  </si>
  <si>
    <t xml:space="preserve">    99 - Presun hmôt HSV</t>
  </si>
  <si>
    <t xml:space="preserve"> Zemné práce</t>
  </si>
  <si>
    <t>122201101</t>
  </si>
  <si>
    <t>Odkopávka a prekopávka nezapažená v hornine 3, do 100 m3</t>
  </si>
  <si>
    <t>1021046048</t>
  </si>
  <si>
    <t>"schody"   8,00*10,00*0,300 *0</t>
  </si>
  <si>
    <t>"chodník"  2,50*23,00 *0,300</t>
  </si>
  <si>
    <t>"plocha"   11,00*6,00*0,300</t>
  </si>
  <si>
    <t>122201109</t>
  </si>
  <si>
    <t>Odkopávky a prekopávky nezapažené. Príplatok k cenám za lepivosť horniny 3</t>
  </si>
  <si>
    <t>17752754</t>
  </si>
  <si>
    <t>162201102</t>
  </si>
  <si>
    <t>Vodorovné premiestnenie výkopku z horniny 1-4 nad 20-50m</t>
  </si>
  <si>
    <t>1475981180</t>
  </si>
  <si>
    <t>181201102</t>
  </si>
  <si>
    <t>Úprava pláne v násypoch v hornine 1-4 so zhutnením</t>
  </si>
  <si>
    <t>-912270297</t>
  </si>
  <si>
    <t>"schody"   8,00*10,00 *0</t>
  </si>
  <si>
    <t>"chodník"  2,50*23,00</t>
  </si>
  <si>
    <t>"plocha"   11,00*6,00</t>
  </si>
  <si>
    <t xml:space="preserve"> Ostatné konštrukcie a práce-búranie</t>
  </si>
  <si>
    <t>917862112</t>
  </si>
  <si>
    <t>Osadenie chodník. obrubníka betónového stojatého do lôžka z betónu prosteho tr. C 16/20 s bočnou oporou</t>
  </si>
  <si>
    <t>1019247350</t>
  </si>
  <si>
    <t>"schody"   (7,00*16 +0,50*2*16 +1,00*2+4,00)*0</t>
  </si>
  <si>
    <t>"chdník"    23,00+23,00+1,00*2</t>
  </si>
  <si>
    <t>"plocha"   10,00+5,00+10,00+3,00</t>
  </si>
  <si>
    <t>5922903060</t>
  </si>
  <si>
    <t>Obrubník betónový cestný 100/25/15 cm, so skosenou hranou 25x25 mm, sivý</t>
  </si>
  <si>
    <t>-808128959</t>
  </si>
  <si>
    <t>76*1,01 'Prepočítané koeficientom množstva</t>
  </si>
  <si>
    <t xml:space="preserve"> Vodorovné konštrukcie</t>
  </si>
  <si>
    <t>457971112</t>
  </si>
  <si>
    <t>Zriadenie vrstvy z geotextílie s presahom, so sklonom do 1:5, šírky geotextílie nad 3 do 7,5 m</t>
  </si>
  <si>
    <t>1047437399</t>
  </si>
  <si>
    <t>6936651300</t>
  </si>
  <si>
    <t>Geotextília netkaná polypropylénová Tatratex PP   300</t>
  </si>
  <si>
    <t>1905008647</t>
  </si>
  <si>
    <t>123,5*1,05 'Prepočítané koeficientom množstva</t>
  </si>
  <si>
    <t xml:space="preserve"> Komunikácie</t>
  </si>
  <si>
    <t>564671111</t>
  </si>
  <si>
    <t>Podklad z kameniva hrubého drveného veľ. 63-125 mm s rozprestretím a zhutnením, po zhutneni hr. 250 mm</t>
  </si>
  <si>
    <t>1000005849</t>
  </si>
  <si>
    <t>564751111</t>
  </si>
  <si>
    <t>Podklad alebo kryt z kameniva hrubého drveného veľ. 32-63 mm s rozprestretím a zhutn.hr. 150 mm</t>
  </si>
  <si>
    <t>828353114</t>
  </si>
  <si>
    <t>596911112</t>
  </si>
  <si>
    <t>Kladenie zámkovej dlažby nad 20 m2</t>
  </si>
  <si>
    <t>-1435554047</t>
  </si>
  <si>
    <t>"schody"   (0,200*7,00*16 +0,800*7,00*1+2,00*7,00)*0</t>
  </si>
  <si>
    <t>"chodník"  2,00*23,00</t>
  </si>
  <si>
    <t>"plocha"   10,00*5,00</t>
  </si>
  <si>
    <t>5921952840</t>
  </si>
  <si>
    <t>Dlažba Low value Premac KLASIKO 20x10x6 cm, sivá</t>
  </si>
  <si>
    <t>-1825420573</t>
  </si>
  <si>
    <t>96*1,02 'Prepočítané koeficientom množstva</t>
  </si>
  <si>
    <t>Presun hmôt HSV</t>
  </si>
  <si>
    <t>998223011</t>
  </si>
  <si>
    <t>Presun hmôt pre pozemné komunikácie s krytom dláždeným (822 2.3, 822 5.3) akejkoľvek dĺžky objektu</t>
  </si>
  <si>
    <t>247849103</t>
  </si>
  <si>
    <t>03 - Schody vonkajšie</t>
  </si>
  <si>
    <t>"schody"   8,00*10,00*0,300</t>
  </si>
  <si>
    <t>"chodník"  2,50*23,00 *0,300 *0</t>
  </si>
  <si>
    <t>"plocha"   11,00*6,00*0,300 *0</t>
  </si>
  <si>
    <t>"schody"   8,00*10,00</t>
  </si>
  <si>
    <t>"chodník"  2,50*23,00 *0</t>
  </si>
  <si>
    <t>"plocha"   11,00*6,00 *0</t>
  </si>
  <si>
    <t>"schody"   7,00*16 +0,50*2*16 +1,00*2+4,00</t>
  </si>
  <si>
    <t>"chdník"    (23,00+23,00+1,00*2)*0</t>
  </si>
  <si>
    <t>"plocha"   (10,00+5,00+10,00+3,00) *0</t>
  </si>
  <si>
    <t>134*1,01 'Prepočítané koeficientom množstva</t>
  </si>
  <si>
    <t>80*1,05 'Prepočítané koeficientom množstva</t>
  </si>
  <si>
    <t>"schody"   0,200*7,00*16 +0,800*7,00*1+2,00*7,00</t>
  </si>
  <si>
    <t>"chodník"  2,00*23,00 *0</t>
  </si>
  <si>
    <t>"plocha"   10,00*5,00 *0</t>
  </si>
  <si>
    <t>42*1,02 'Prepočítané koeficientom množstva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</si>
</sst>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3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0" xfId="0" applyProtection="1"/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0" borderId="14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  <xf numFmtId="0" fontId="23" fillId="0" borderId="20" xfId="0" applyFont="1" applyBorder="1" applyAlignment="1">
      <alignment horizontal="center"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topLeftCell="A10" workbookViewId="0">
      <selection activeCell="D97" sqref="D97:H97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" customHeight="1">
      <c r="AR2" s="196" t="s">
        <v>5</v>
      </c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S2" s="17" t="s">
        <v>6</v>
      </c>
      <c r="BT2" s="17" t="s">
        <v>7</v>
      </c>
    </row>
    <row r="3" spans="1:74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8</v>
      </c>
      <c r="BT3" s="17" t="s">
        <v>7</v>
      </c>
    </row>
    <row r="4" spans="1:74" s="1" customFormat="1" ht="24.9" customHeight="1">
      <c r="B4" s="20"/>
      <c r="D4" s="21" t="s">
        <v>9</v>
      </c>
      <c r="AR4" s="20"/>
      <c r="AS4" s="22" t="s">
        <v>10</v>
      </c>
      <c r="BS4" s="17" t="s">
        <v>11</v>
      </c>
    </row>
    <row r="5" spans="1:74" s="1" customFormat="1" ht="12" customHeight="1">
      <c r="B5" s="20"/>
      <c r="D5" s="23" t="s">
        <v>12</v>
      </c>
      <c r="K5" s="227" t="s">
        <v>13</v>
      </c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R5" s="20"/>
      <c r="BS5" s="17" t="s">
        <v>6</v>
      </c>
    </row>
    <row r="6" spans="1:74" s="1" customFormat="1" ht="36.9" customHeight="1">
      <c r="B6" s="20"/>
      <c r="D6" s="25" t="s">
        <v>14</v>
      </c>
      <c r="K6" s="228" t="s">
        <v>15</v>
      </c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R6" s="20"/>
      <c r="BS6" s="17" t="s">
        <v>6</v>
      </c>
    </row>
    <row r="7" spans="1:74" s="1" customFormat="1" ht="12" customHeight="1">
      <c r="B7" s="20"/>
      <c r="D7" s="26" t="s">
        <v>16</v>
      </c>
      <c r="K7" s="24" t="s">
        <v>1</v>
      </c>
      <c r="AK7" s="26" t="s">
        <v>17</v>
      </c>
      <c r="AN7" s="24" t="s">
        <v>1</v>
      </c>
      <c r="AR7" s="20"/>
      <c r="BS7" s="17" t="s">
        <v>6</v>
      </c>
    </row>
    <row r="8" spans="1:74" s="1" customFormat="1" ht="12" customHeight="1">
      <c r="B8" s="20"/>
      <c r="D8" s="26" t="s">
        <v>18</v>
      </c>
      <c r="K8" s="24" t="s">
        <v>19</v>
      </c>
      <c r="AK8" s="26" t="s">
        <v>20</v>
      </c>
      <c r="AN8" s="24" t="s">
        <v>21</v>
      </c>
      <c r="AR8" s="20"/>
      <c r="BS8" s="17" t="s">
        <v>6</v>
      </c>
    </row>
    <row r="9" spans="1:74" s="1" customFormat="1" ht="14.4" customHeight="1">
      <c r="B9" s="20"/>
      <c r="AR9" s="20"/>
      <c r="BS9" s="17" t="s">
        <v>6</v>
      </c>
    </row>
    <row r="10" spans="1:74" s="1" customFormat="1" ht="12" customHeight="1">
      <c r="B10" s="20"/>
      <c r="D10" s="26" t="s">
        <v>22</v>
      </c>
      <c r="AK10" s="26" t="s">
        <v>23</v>
      </c>
      <c r="AN10" s="24" t="s">
        <v>1</v>
      </c>
      <c r="AR10" s="20"/>
      <c r="BS10" s="17" t="s">
        <v>6</v>
      </c>
    </row>
    <row r="11" spans="1:74" s="1" customFormat="1" ht="18.45" customHeight="1">
      <c r="B11" s="20"/>
      <c r="E11" s="24" t="s">
        <v>24</v>
      </c>
      <c r="AK11" s="26" t="s">
        <v>25</v>
      </c>
      <c r="AN11" s="24" t="s">
        <v>1</v>
      </c>
      <c r="AR11" s="20"/>
      <c r="BS11" s="17" t="s">
        <v>6</v>
      </c>
    </row>
    <row r="12" spans="1:74" s="1" customFormat="1" ht="6.9" customHeight="1">
      <c r="B12" s="20"/>
      <c r="AR12" s="20"/>
      <c r="BS12" s="17" t="s">
        <v>6</v>
      </c>
    </row>
    <row r="13" spans="1:74" s="1" customFormat="1" ht="12" customHeight="1">
      <c r="B13" s="20"/>
      <c r="D13" s="26" t="s">
        <v>26</v>
      </c>
      <c r="AK13" s="26" t="s">
        <v>23</v>
      </c>
      <c r="AN13" s="24" t="s">
        <v>1</v>
      </c>
      <c r="AR13" s="20"/>
      <c r="BS13" s="17" t="s">
        <v>6</v>
      </c>
    </row>
    <row r="14" spans="1:74" ht="13.2">
      <c r="B14" s="20"/>
      <c r="E14" s="24" t="s">
        <v>27</v>
      </c>
      <c r="AK14" s="26" t="s">
        <v>25</v>
      </c>
      <c r="AN14" s="24" t="s">
        <v>1</v>
      </c>
      <c r="AR14" s="20"/>
      <c r="BS14" s="17" t="s">
        <v>6</v>
      </c>
    </row>
    <row r="15" spans="1:74" s="1" customFormat="1" ht="6.9" customHeight="1">
      <c r="B15" s="20"/>
      <c r="AR15" s="20"/>
      <c r="BS15" s="17" t="s">
        <v>3</v>
      </c>
    </row>
    <row r="16" spans="1:74" s="1" customFormat="1" ht="12" customHeight="1">
      <c r="B16" s="20"/>
      <c r="D16" s="26" t="s">
        <v>28</v>
      </c>
      <c r="AK16" s="26" t="s">
        <v>23</v>
      </c>
      <c r="AN16" s="24" t="s">
        <v>1</v>
      </c>
      <c r="AR16" s="20"/>
      <c r="BS16" s="17" t="s">
        <v>3</v>
      </c>
    </row>
    <row r="17" spans="1:71" s="1" customFormat="1" ht="18.45" customHeight="1">
      <c r="B17" s="20"/>
      <c r="E17" s="24" t="s">
        <v>29</v>
      </c>
      <c r="AK17" s="26" t="s">
        <v>25</v>
      </c>
      <c r="AN17" s="24" t="s">
        <v>1</v>
      </c>
      <c r="AR17" s="20"/>
      <c r="BS17" s="17" t="s">
        <v>30</v>
      </c>
    </row>
    <row r="18" spans="1:71" s="1" customFormat="1" ht="6.9" customHeight="1">
      <c r="B18" s="20"/>
      <c r="AR18" s="20"/>
      <c r="BS18" s="17" t="s">
        <v>8</v>
      </c>
    </row>
    <row r="19" spans="1:71" s="1" customFormat="1" ht="12" customHeight="1">
      <c r="B19" s="20"/>
      <c r="D19" s="26" t="s">
        <v>31</v>
      </c>
      <c r="AK19" s="26" t="s">
        <v>23</v>
      </c>
      <c r="AN19" s="24" t="s">
        <v>1</v>
      </c>
      <c r="AR19" s="20"/>
      <c r="BS19" s="17" t="s">
        <v>8</v>
      </c>
    </row>
    <row r="20" spans="1:71" s="1" customFormat="1" ht="18.45" customHeight="1">
      <c r="B20" s="20"/>
      <c r="E20" s="24" t="s">
        <v>32</v>
      </c>
      <c r="AK20" s="26" t="s">
        <v>25</v>
      </c>
      <c r="AN20" s="24" t="s">
        <v>1</v>
      </c>
      <c r="AR20" s="20"/>
      <c r="BS20" s="17" t="s">
        <v>30</v>
      </c>
    </row>
    <row r="21" spans="1:71" s="1" customFormat="1" ht="6.9" customHeight="1">
      <c r="B21" s="20"/>
      <c r="AR21" s="20"/>
    </row>
    <row r="22" spans="1:71" s="1" customFormat="1" ht="12" customHeight="1">
      <c r="B22" s="20"/>
      <c r="D22" s="26" t="s">
        <v>33</v>
      </c>
      <c r="AR22" s="20"/>
    </row>
    <row r="23" spans="1:71" s="1" customFormat="1" ht="16.5" customHeight="1">
      <c r="B23" s="20"/>
      <c r="E23" s="229" t="s">
        <v>1</v>
      </c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R23" s="20"/>
    </row>
    <row r="24" spans="1:71" s="1" customFormat="1" ht="6.9" customHeight="1">
      <c r="B24" s="20"/>
      <c r="AR24" s="20"/>
    </row>
    <row r="25" spans="1:71" s="1" customFormat="1" ht="6.9" customHeight="1">
      <c r="B25" s="2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20"/>
    </row>
    <row r="26" spans="1:71" s="2" customFormat="1" ht="25.95" customHeight="1">
      <c r="A26" s="29"/>
      <c r="B26" s="30"/>
      <c r="C26" s="29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30">
        <f>ROUND(AG94,2)</f>
        <v>27978.85</v>
      </c>
      <c r="AL26" s="231"/>
      <c r="AM26" s="231"/>
      <c r="AN26" s="231"/>
      <c r="AO26" s="231"/>
      <c r="AP26" s="29"/>
      <c r="AQ26" s="29"/>
      <c r="AR26" s="30"/>
      <c r="BE26" s="29"/>
    </row>
    <row r="27" spans="1:71" s="2" customFormat="1" ht="6.9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9"/>
    </row>
    <row r="28" spans="1:71" s="2" customFormat="1" ht="13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32" t="s">
        <v>35</v>
      </c>
      <c r="M28" s="232"/>
      <c r="N28" s="232"/>
      <c r="O28" s="232"/>
      <c r="P28" s="232"/>
      <c r="Q28" s="29"/>
      <c r="R28" s="29"/>
      <c r="S28" s="29"/>
      <c r="T28" s="29"/>
      <c r="U28" s="29"/>
      <c r="V28" s="29"/>
      <c r="W28" s="232" t="s">
        <v>36</v>
      </c>
      <c r="X28" s="232"/>
      <c r="Y28" s="232"/>
      <c r="Z28" s="232"/>
      <c r="AA28" s="232"/>
      <c r="AB28" s="232"/>
      <c r="AC28" s="232"/>
      <c r="AD28" s="232"/>
      <c r="AE28" s="232"/>
      <c r="AF28" s="29"/>
      <c r="AG28" s="29"/>
      <c r="AH28" s="29"/>
      <c r="AI28" s="29"/>
      <c r="AJ28" s="29"/>
      <c r="AK28" s="232" t="s">
        <v>37</v>
      </c>
      <c r="AL28" s="232"/>
      <c r="AM28" s="232"/>
      <c r="AN28" s="232"/>
      <c r="AO28" s="232"/>
      <c r="AP28" s="29"/>
      <c r="AQ28" s="29"/>
      <c r="AR28" s="30"/>
      <c r="BE28" s="29"/>
    </row>
    <row r="29" spans="1:71" s="3" customFormat="1" ht="14.4" customHeight="1">
      <c r="B29" s="34"/>
      <c r="D29" s="26" t="s">
        <v>38</v>
      </c>
      <c r="F29" s="35" t="s">
        <v>39</v>
      </c>
      <c r="L29" s="219">
        <v>0.2</v>
      </c>
      <c r="M29" s="218"/>
      <c r="N29" s="218"/>
      <c r="O29" s="218"/>
      <c r="P29" s="218"/>
      <c r="Q29" s="36"/>
      <c r="R29" s="36"/>
      <c r="S29" s="36"/>
      <c r="T29" s="36"/>
      <c r="U29" s="36"/>
      <c r="V29" s="36"/>
      <c r="W29" s="217">
        <f>ROUND(AZ94, 2)</f>
        <v>0</v>
      </c>
      <c r="X29" s="218"/>
      <c r="Y29" s="218"/>
      <c r="Z29" s="218"/>
      <c r="AA29" s="218"/>
      <c r="AB29" s="218"/>
      <c r="AC29" s="218"/>
      <c r="AD29" s="218"/>
      <c r="AE29" s="218"/>
      <c r="AF29" s="36"/>
      <c r="AG29" s="36"/>
      <c r="AH29" s="36"/>
      <c r="AI29" s="36"/>
      <c r="AJ29" s="36"/>
      <c r="AK29" s="217">
        <f>ROUND(AV94, 2)</f>
        <v>0</v>
      </c>
      <c r="AL29" s="218"/>
      <c r="AM29" s="218"/>
      <c r="AN29" s="218"/>
      <c r="AO29" s="218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</row>
    <row r="30" spans="1:71" s="3" customFormat="1" ht="14.4" customHeight="1">
      <c r="B30" s="34"/>
      <c r="F30" s="35" t="s">
        <v>40</v>
      </c>
      <c r="L30" s="226">
        <v>0.2</v>
      </c>
      <c r="M30" s="225"/>
      <c r="N30" s="225"/>
      <c r="O30" s="225"/>
      <c r="P30" s="225"/>
      <c r="W30" s="224">
        <f>ROUND(BA94, 2)</f>
        <v>34852.089999999997</v>
      </c>
      <c r="X30" s="225"/>
      <c r="Y30" s="225"/>
      <c r="Z30" s="225"/>
      <c r="AA30" s="225"/>
      <c r="AB30" s="225"/>
      <c r="AC30" s="225"/>
      <c r="AD30" s="225"/>
      <c r="AE30" s="225"/>
      <c r="AK30" s="224">
        <f>ROUND(AW94, 2)</f>
        <v>6970.42</v>
      </c>
      <c r="AL30" s="225"/>
      <c r="AM30" s="225"/>
      <c r="AN30" s="225"/>
      <c r="AO30" s="225"/>
      <c r="AR30" s="34"/>
    </row>
    <row r="31" spans="1:71" s="3" customFormat="1" ht="14.4" hidden="1" customHeight="1">
      <c r="B31" s="34"/>
      <c r="F31" s="26" t="s">
        <v>41</v>
      </c>
      <c r="L31" s="226">
        <v>0.2</v>
      </c>
      <c r="M31" s="225"/>
      <c r="N31" s="225"/>
      <c r="O31" s="225"/>
      <c r="P31" s="225"/>
      <c r="W31" s="224">
        <f>ROUND(BB94, 2)</f>
        <v>0</v>
      </c>
      <c r="X31" s="225"/>
      <c r="Y31" s="225"/>
      <c r="Z31" s="225"/>
      <c r="AA31" s="225"/>
      <c r="AB31" s="225"/>
      <c r="AC31" s="225"/>
      <c r="AD31" s="225"/>
      <c r="AE31" s="225"/>
      <c r="AK31" s="224">
        <v>0</v>
      </c>
      <c r="AL31" s="225"/>
      <c r="AM31" s="225"/>
      <c r="AN31" s="225"/>
      <c r="AO31" s="225"/>
      <c r="AR31" s="34"/>
    </row>
    <row r="32" spans="1:71" s="3" customFormat="1" ht="14.4" hidden="1" customHeight="1">
      <c r="B32" s="34"/>
      <c r="F32" s="26" t="s">
        <v>42</v>
      </c>
      <c r="L32" s="226">
        <v>0.2</v>
      </c>
      <c r="M32" s="225"/>
      <c r="N32" s="225"/>
      <c r="O32" s="225"/>
      <c r="P32" s="225"/>
      <c r="W32" s="224">
        <f>ROUND(BC94, 2)</f>
        <v>0</v>
      </c>
      <c r="X32" s="225"/>
      <c r="Y32" s="225"/>
      <c r="Z32" s="225"/>
      <c r="AA32" s="225"/>
      <c r="AB32" s="225"/>
      <c r="AC32" s="225"/>
      <c r="AD32" s="225"/>
      <c r="AE32" s="225"/>
      <c r="AK32" s="224">
        <v>0</v>
      </c>
      <c r="AL32" s="225"/>
      <c r="AM32" s="225"/>
      <c r="AN32" s="225"/>
      <c r="AO32" s="225"/>
      <c r="AR32" s="34"/>
    </row>
    <row r="33" spans="1:57" s="3" customFormat="1" ht="14.4" hidden="1" customHeight="1">
      <c r="B33" s="34"/>
      <c r="F33" s="35" t="s">
        <v>43</v>
      </c>
      <c r="L33" s="219">
        <v>0</v>
      </c>
      <c r="M33" s="218"/>
      <c r="N33" s="218"/>
      <c r="O33" s="218"/>
      <c r="P33" s="218"/>
      <c r="Q33" s="36"/>
      <c r="R33" s="36"/>
      <c r="S33" s="36"/>
      <c r="T33" s="36"/>
      <c r="U33" s="36"/>
      <c r="V33" s="36"/>
      <c r="W33" s="217">
        <f>ROUND(BD94, 2)</f>
        <v>0</v>
      </c>
      <c r="X33" s="218"/>
      <c r="Y33" s="218"/>
      <c r="Z33" s="218"/>
      <c r="AA33" s="218"/>
      <c r="AB33" s="218"/>
      <c r="AC33" s="218"/>
      <c r="AD33" s="218"/>
      <c r="AE33" s="218"/>
      <c r="AF33" s="36"/>
      <c r="AG33" s="36"/>
      <c r="AH33" s="36"/>
      <c r="AI33" s="36"/>
      <c r="AJ33" s="36"/>
      <c r="AK33" s="217">
        <v>0</v>
      </c>
      <c r="AL33" s="218"/>
      <c r="AM33" s="218"/>
      <c r="AN33" s="218"/>
      <c r="AO33" s="218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</row>
    <row r="34" spans="1:57" s="2" customFormat="1" ht="6.9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9"/>
    </row>
    <row r="35" spans="1:57" s="2" customFormat="1" ht="25.95" customHeight="1">
      <c r="A35" s="29"/>
      <c r="B35" s="30"/>
      <c r="C35" s="38"/>
      <c r="D35" s="39" t="s">
        <v>44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45</v>
      </c>
      <c r="U35" s="40"/>
      <c r="V35" s="40"/>
      <c r="W35" s="40"/>
      <c r="X35" s="220" t="s">
        <v>46</v>
      </c>
      <c r="Y35" s="221"/>
      <c r="Z35" s="221"/>
      <c r="AA35" s="221"/>
      <c r="AB35" s="221"/>
      <c r="AC35" s="40"/>
      <c r="AD35" s="40"/>
      <c r="AE35" s="40"/>
      <c r="AF35" s="40"/>
      <c r="AG35" s="40"/>
      <c r="AH35" s="40"/>
      <c r="AI35" s="40"/>
      <c r="AJ35" s="40"/>
      <c r="AK35" s="222">
        <f>SUM(AK26:AK33)</f>
        <v>34949.269999999997</v>
      </c>
      <c r="AL35" s="221"/>
      <c r="AM35" s="221"/>
      <c r="AN35" s="221"/>
      <c r="AO35" s="223"/>
      <c r="AP35" s="38"/>
      <c r="AQ35" s="38"/>
      <c r="AR35" s="30"/>
      <c r="BE35" s="29"/>
    </row>
    <row r="36" spans="1:57" s="2" customFormat="1" ht="6.9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" customHeight="1">
      <c r="B38" s="20"/>
      <c r="AR38" s="20"/>
    </row>
    <row r="39" spans="1:57" s="1" customFormat="1" ht="14.4" customHeight="1">
      <c r="B39" s="20"/>
      <c r="AR39" s="20"/>
    </row>
    <row r="40" spans="1:57" s="1" customFormat="1" ht="14.4" customHeight="1">
      <c r="B40" s="20"/>
      <c r="AR40" s="20"/>
    </row>
    <row r="41" spans="1:57" s="1" customFormat="1" ht="14.4" customHeight="1">
      <c r="B41" s="20"/>
      <c r="AR41" s="20"/>
    </row>
    <row r="42" spans="1:57" s="1" customFormat="1" ht="14.4" customHeight="1">
      <c r="B42" s="20"/>
      <c r="AR42" s="20"/>
    </row>
    <row r="43" spans="1:57" s="1" customFormat="1" ht="14.4" customHeight="1">
      <c r="B43" s="20"/>
      <c r="AR43" s="20"/>
    </row>
    <row r="44" spans="1:57" s="1" customFormat="1" ht="14.4" customHeight="1">
      <c r="B44" s="20"/>
      <c r="AR44" s="20"/>
    </row>
    <row r="45" spans="1:57" s="1" customFormat="1" ht="14.4" customHeight="1">
      <c r="B45" s="20"/>
      <c r="AR45" s="20"/>
    </row>
    <row r="46" spans="1:57" s="1" customFormat="1" ht="14.4" customHeight="1">
      <c r="B46" s="20"/>
      <c r="AR46" s="20"/>
    </row>
    <row r="47" spans="1:57" s="1" customFormat="1" ht="14.4" customHeight="1">
      <c r="B47" s="20"/>
      <c r="AR47" s="20"/>
    </row>
    <row r="48" spans="1:57" s="1" customFormat="1" ht="14.4" customHeight="1">
      <c r="B48" s="20"/>
      <c r="AR48" s="20"/>
    </row>
    <row r="49" spans="1:57" s="2" customFormat="1" ht="14.4" customHeight="1">
      <c r="B49" s="42"/>
      <c r="D49" s="43" t="s">
        <v>47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48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3.2">
      <c r="A60" s="29"/>
      <c r="B60" s="30"/>
      <c r="C60" s="29"/>
      <c r="D60" s="45" t="s">
        <v>49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50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49</v>
      </c>
      <c r="AI60" s="32"/>
      <c r="AJ60" s="32"/>
      <c r="AK60" s="32"/>
      <c r="AL60" s="32"/>
      <c r="AM60" s="45" t="s">
        <v>50</v>
      </c>
      <c r="AN60" s="32"/>
      <c r="AO60" s="32"/>
      <c r="AP60" s="29"/>
      <c r="AQ60" s="29"/>
      <c r="AR60" s="30"/>
      <c r="BE60" s="29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3.2">
      <c r="A64" s="29"/>
      <c r="B64" s="30"/>
      <c r="C64" s="29"/>
      <c r="D64" s="43" t="s">
        <v>51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52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3.2">
      <c r="A75" s="29"/>
      <c r="B75" s="30"/>
      <c r="C75" s="29"/>
      <c r="D75" s="45" t="s">
        <v>49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50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49</v>
      </c>
      <c r="AI75" s="32"/>
      <c r="AJ75" s="32"/>
      <c r="AK75" s="32"/>
      <c r="AL75" s="32"/>
      <c r="AM75" s="45" t="s">
        <v>50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" customHeight="1">
      <c r="A82" s="29"/>
      <c r="B82" s="30"/>
      <c r="C82" s="21" t="s">
        <v>53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6" t="s">
        <v>12</v>
      </c>
      <c r="L84" s="4" t="str">
        <f>K5</f>
        <v>B062-2-23</v>
      </c>
      <c r="AR84" s="51"/>
    </row>
    <row r="85" spans="1:91" s="5" customFormat="1" ht="36.9" customHeight="1">
      <c r="B85" s="52"/>
      <c r="C85" s="53" t="s">
        <v>14</v>
      </c>
      <c r="L85" s="208" t="str">
        <f>K6</f>
        <v>Cintorín v obci Hajtovka</v>
      </c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09"/>
      <c r="AH85" s="209"/>
      <c r="AI85" s="209"/>
      <c r="AJ85" s="209"/>
      <c r="AR85" s="52"/>
    </row>
    <row r="86" spans="1:91" s="2" customFormat="1" ht="6.9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6" t="s">
        <v>18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>Hajtovka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6" t="s">
        <v>20</v>
      </c>
      <c r="AJ87" s="29"/>
      <c r="AK87" s="29"/>
      <c r="AL87" s="29"/>
      <c r="AM87" s="210" t="str">
        <f>IF(AN8= "","",AN8)</f>
        <v>14. 6. 2023</v>
      </c>
      <c r="AN87" s="210"/>
      <c r="AO87" s="29"/>
      <c r="AP87" s="29"/>
      <c r="AQ87" s="29"/>
      <c r="AR87" s="30"/>
      <c r="BE87" s="29"/>
    </row>
    <row r="88" spans="1:91" s="2" customFormat="1" ht="6.9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15" customHeight="1">
      <c r="A89" s="29"/>
      <c r="B89" s="30"/>
      <c r="C89" s="26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Obec Hajtovka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6" t="s">
        <v>28</v>
      </c>
      <c r="AJ89" s="29"/>
      <c r="AK89" s="29"/>
      <c r="AL89" s="29"/>
      <c r="AM89" s="211" t="str">
        <f>IF(E17="","",E17)</f>
        <v>Ing. Vladislav Slosarčik</v>
      </c>
      <c r="AN89" s="212"/>
      <c r="AO89" s="212"/>
      <c r="AP89" s="212"/>
      <c r="AQ89" s="29"/>
      <c r="AR89" s="30"/>
      <c r="AS89" s="213" t="s">
        <v>54</v>
      </c>
      <c r="AT89" s="214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15" customHeight="1">
      <c r="A90" s="29"/>
      <c r="B90" s="30"/>
      <c r="C90" s="26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IF(E14="","",E14)</f>
        <v xml:space="preserve"> </v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6" t="s">
        <v>31</v>
      </c>
      <c r="AJ90" s="29"/>
      <c r="AK90" s="29"/>
      <c r="AL90" s="29"/>
      <c r="AM90" s="211" t="str">
        <f>IF(E20="","",E20)</f>
        <v>Ing. Slosarčik</v>
      </c>
      <c r="AN90" s="212"/>
      <c r="AO90" s="212"/>
      <c r="AP90" s="212"/>
      <c r="AQ90" s="29"/>
      <c r="AR90" s="30"/>
      <c r="AS90" s="215"/>
      <c r="AT90" s="216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8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15"/>
      <c r="AT91" s="216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201" t="s">
        <v>55</v>
      </c>
      <c r="D92" s="202"/>
      <c r="E92" s="202"/>
      <c r="F92" s="202"/>
      <c r="G92" s="202"/>
      <c r="H92" s="60"/>
      <c r="I92" s="203" t="s">
        <v>56</v>
      </c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4" t="s">
        <v>57</v>
      </c>
      <c r="AH92" s="202"/>
      <c r="AI92" s="202"/>
      <c r="AJ92" s="202"/>
      <c r="AK92" s="202"/>
      <c r="AL92" s="202"/>
      <c r="AM92" s="202"/>
      <c r="AN92" s="203" t="s">
        <v>58</v>
      </c>
      <c r="AO92" s="202"/>
      <c r="AP92" s="205"/>
      <c r="AQ92" s="61" t="s">
        <v>59</v>
      </c>
      <c r="AR92" s="30"/>
      <c r="AS92" s="62" t="s">
        <v>60</v>
      </c>
      <c r="AT92" s="63" t="s">
        <v>61</v>
      </c>
      <c r="AU92" s="63" t="s">
        <v>62</v>
      </c>
      <c r="AV92" s="63" t="s">
        <v>63</v>
      </c>
      <c r="AW92" s="63" t="s">
        <v>64</v>
      </c>
      <c r="AX92" s="63" t="s">
        <v>65</v>
      </c>
      <c r="AY92" s="63" t="s">
        <v>66</v>
      </c>
      <c r="AZ92" s="63" t="s">
        <v>67</v>
      </c>
      <c r="BA92" s="63" t="s">
        <v>68</v>
      </c>
      <c r="BB92" s="63" t="s">
        <v>69</v>
      </c>
      <c r="BC92" s="63" t="s">
        <v>70</v>
      </c>
      <c r="BD92" s="64" t="s">
        <v>71</v>
      </c>
      <c r="BE92" s="29"/>
    </row>
    <row r="93" spans="1:91" s="2" customFormat="1" ht="10.8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" customHeight="1">
      <c r="B94" s="68"/>
      <c r="C94" s="69" t="s">
        <v>72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06">
        <f>ROUND(SUM(AG95:AG97),2)</f>
        <v>27978.85</v>
      </c>
      <c r="AH94" s="206"/>
      <c r="AI94" s="206"/>
      <c r="AJ94" s="206"/>
      <c r="AK94" s="206"/>
      <c r="AL94" s="206"/>
      <c r="AM94" s="206"/>
      <c r="AN94" s="207">
        <f>SUM(AG94,AT94)</f>
        <v>34949.269999999997</v>
      </c>
      <c r="AO94" s="207"/>
      <c r="AP94" s="207"/>
      <c r="AQ94" s="72" t="s">
        <v>1</v>
      </c>
      <c r="AR94" s="68"/>
      <c r="AS94" s="73">
        <f>ROUND(SUM(AS95:AS97),2)</f>
        <v>0</v>
      </c>
      <c r="AT94" s="74">
        <f>ROUND(SUM(AV94:AW94),2)</f>
        <v>6970.42</v>
      </c>
      <c r="AU94" s="75">
        <f>ROUND(SUM(AU95:AU97),5)</f>
        <v>670.69948999999997</v>
      </c>
      <c r="AV94" s="74">
        <f>ROUND(AZ94*L29,2)</f>
        <v>0</v>
      </c>
      <c r="AW94" s="74">
        <f>ROUND(BA94*L30,2)</f>
        <v>6970.42</v>
      </c>
      <c r="AX94" s="74">
        <f>ROUND(BB94*L29,2)</f>
        <v>0</v>
      </c>
      <c r="AY94" s="74">
        <f>ROUND(BC94*L30,2)</f>
        <v>0</v>
      </c>
      <c r="AZ94" s="74">
        <f>ROUND(SUM(AZ95:AZ97),2)</f>
        <v>0</v>
      </c>
      <c r="BA94" s="74">
        <f>ROUND(SUM(BA95:BA97),2)</f>
        <v>34852.089999999997</v>
      </c>
      <c r="BB94" s="74">
        <f>ROUND(SUM(BB95:BB97),2)</f>
        <v>0</v>
      </c>
      <c r="BC94" s="74">
        <f>ROUND(SUM(BC95:BC97),2)</f>
        <v>0</v>
      </c>
      <c r="BD94" s="76">
        <f>ROUND(SUM(BD95:BD97),2)</f>
        <v>0</v>
      </c>
      <c r="BS94" s="77" t="s">
        <v>73</v>
      </c>
      <c r="BT94" s="77" t="s">
        <v>74</v>
      </c>
      <c r="BU94" s="78" t="s">
        <v>75</v>
      </c>
      <c r="BV94" s="77" t="s">
        <v>76</v>
      </c>
      <c r="BW94" s="77" t="s">
        <v>4</v>
      </c>
      <c r="BX94" s="77" t="s">
        <v>77</v>
      </c>
      <c r="CL94" s="77" t="s">
        <v>1</v>
      </c>
    </row>
    <row r="95" spans="1:91" s="7" customFormat="1" ht="16.5" customHeight="1">
      <c r="A95" s="79" t="s">
        <v>78</v>
      </c>
      <c r="B95" s="80"/>
      <c r="C95" s="81"/>
      <c r="D95" s="200" t="s">
        <v>79</v>
      </c>
      <c r="E95" s="200"/>
      <c r="F95" s="200"/>
      <c r="G95" s="200"/>
      <c r="H95" s="200"/>
      <c r="I95" s="82"/>
      <c r="J95" s="200" t="s">
        <v>80</v>
      </c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00"/>
      <c r="Y95" s="200"/>
      <c r="Z95" s="200"/>
      <c r="AA95" s="200"/>
      <c r="AB95" s="200"/>
      <c r="AC95" s="200"/>
      <c r="AD95" s="200"/>
      <c r="AE95" s="200"/>
      <c r="AF95" s="200"/>
      <c r="AG95" s="198">
        <f>'01 - Oplotenie s bránou a...'!J30</f>
        <v>18906.3</v>
      </c>
      <c r="AH95" s="199"/>
      <c r="AI95" s="199"/>
      <c r="AJ95" s="199"/>
      <c r="AK95" s="199"/>
      <c r="AL95" s="199"/>
      <c r="AM95" s="199"/>
      <c r="AN95" s="198">
        <f>SUM(AG95,AT95)</f>
        <v>22687.559999999998</v>
      </c>
      <c r="AO95" s="199"/>
      <c r="AP95" s="199"/>
      <c r="AQ95" s="83" t="s">
        <v>81</v>
      </c>
      <c r="AR95" s="80"/>
      <c r="AS95" s="84">
        <v>0</v>
      </c>
      <c r="AT95" s="85">
        <f>ROUND(SUM(AV95:AW95),2)</f>
        <v>3781.26</v>
      </c>
      <c r="AU95" s="86">
        <f>'01 - Oplotenie s bránou a...'!P123</f>
        <v>315.30958592000002</v>
      </c>
      <c r="AV95" s="85">
        <f>'01 - Oplotenie s bránou a...'!J33</f>
        <v>0</v>
      </c>
      <c r="AW95" s="85">
        <f>'01 - Oplotenie s bránou a...'!J34</f>
        <v>3781.26</v>
      </c>
      <c r="AX95" s="85">
        <f>'01 - Oplotenie s bránou a...'!J35</f>
        <v>0</v>
      </c>
      <c r="AY95" s="85">
        <f>'01 - Oplotenie s bránou a...'!J36</f>
        <v>0</v>
      </c>
      <c r="AZ95" s="85">
        <f>'01 - Oplotenie s bránou a...'!F33</f>
        <v>0</v>
      </c>
      <c r="BA95" s="85">
        <f>'01 - Oplotenie s bránou a...'!F34</f>
        <v>18906.3</v>
      </c>
      <c r="BB95" s="85">
        <f>'01 - Oplotenie s bránou a...'!F35</f>
        <v>0</v>
      </c>
      <c r="BC95" s="85">
        <f>'01 - Oplotenie s bránou a...'!F36</f>
        <v>0</v>
      </c>
      <c r="BD95" s="87">
        <f>'01 - Oplotenie s bránou a...'!F37</f>
        <v>0</v>
      </c>
      <c r="BT95" s="88" t="s">
        <v>82</v>
      </c>
      <c r="BV95" s="88" t="s">
        <v>76</v>
      </c>
      <c r="BW95" s="88" t="s">
        <v>83</v>
      </c>
      <c r="BX95" s="88" t="s">
        <v>4</v>
      </c>
      <c r="CL95" s="88" t="s">
        <v>1</v>
      </c>
      <c r="CM95" s="88" t="s">
        <v>74</v>
      </c>
    </row>
    <row r="96" spans="1:91" s="7" customFormat="1" ht="16.5" customHeight="1">
      <c r="A96" s="79" t="s">
        <v>78</v>
      </c>
      <c r="B96" s="80"/>
      <c r="C96" s="81"/>
      <c r="D96" s="200" t="s">
        <v>84</v>
      </c>
      <c r="E96" s="200"/>
      <c r="F96" s="200"/>
      <c r="G96" s="200"/>
      <c r="H96" s="200"/>
      <c r="I96" s="82"/>
      <c r="J96" s="200" t="s">
        <v>85</v>
      </c>
      <c r="K96" s="200"/>
      <c r="L96" s="200"/>
      <c r="M96" s="200"/>
      <c r="N96" s="200"/>
      <c r="O96" s="200"/>
      <c r="P96" s="200"/>
      <c r="Q96" s="200"/>
      <c r="R96" s="200"/>
      <c r="S96" s="200"/>
      <c r="T96" s="200"/>
      <c r="U96" s="200"/>
      <c r="V96" s="200"/>
      <c r="W96" s="200"/>
      <c r="X96" s="200"/>
      <c r="Y96" s="200"/>
      <c r="Z96" s="200"/>
      <c r="AA96" s="200"/>
      <c r="AB96" s="200"/>
      <c r="AC96" s="200"/>
      <c r="AD96" s="200"/>
      <c r="AE96" s="200"/>
      <c r="AF96" s="200"/>
      <c r="AG96" s="198">
        <f>'02 - Spevnené plochy, cho...'!J30</f>
        <v>9072.5499999999993</v>
      </c>
      <c r="AH96" s="199"/>
      <c r="AI96" s="199"/>
      <c r="AJ96" s="199"/>
      <c r="AK96" s="199"/>
      <c r="AL96" s="199"/>
      <c r="AM96" s="199"/>
      <c r="AN96" s="198">
        <f>SUM(AG96,AT96)</f>
        <v>10887.06</v>
      </c>
      <c r="AO96" s="199"/>
      <c r="AP96" s="199"/>
      <c r="AQ96" s="83" t="s">
        <v>81</v>
      </c>
      <c r="AR96" s="80"/>
      <c r="AS96" s="84">
        <v>0</v>
      </c>
      <c r="AT96" s="85">
        <f>ROUND(SUM(AV96:AW96),2)</f>
        <v>1814.51</v>
      </c>
      <c r="AU96" s="86">
        <f>'02 - Spevnené plochy, cho...'!P122</f>
        <v>215.60897</v>
      </c>
      <c r="AV96" s="85">
        <f>'02 - Spevnené plochy, cho...'!J33</f>
        <v>0</v>
      </c>
      <c r="AW96" s="85">
        <f>'02 - Spevnené plochy, cho...'!J34</f>
        <v>1814.51</v>
      </c>
      <c r="AX96" s="85">
        <f>'02 - Spevnené plochy, cho...'!J35</f>
        <v>0</v>
      </c>
      <c r="AY96" s="85">
        <f>'02 - Spevnené plochy, cho...'!J36</f>
        <v>0</v>
      </c>
      <c r="AZ96" s="85">
        <f>'02 - Spevnené plochy, cho...'!F33</f>
        <v>0</v>
      </c>
      <c r="BA96" s="85">
        <f>'02 - Spevnené plochy, cho...'!F34</f>
        <v>9072.5499999999993</v>
      </c>
      <c r="BB96" s="85">
        <f>'02 - Spevnené plochy, cho...'!F35</f>
        <v>0</v>
      </c>
      <c r="BC96" s="85">
        <f>'02 - Spevnené plochy, cho...'!F36</f>
        <v>0</v>
      </c>
      <c r="BD96" s="87">
        <f>'02 - Spevnené plochy, cho...'!F37</f>
        <v>0</v>
      </c>
      <c r="BT96" s="88" t="s">
        <v>82</v>
      </c>
      <c r="BV96" s="88" t="s">
        <v>76</v>
      </c>
      <c r="BW96" s="88" t="s">
        <v>86</v>
      </c>
      <c r="BX96" s="88" t="s">
        <v>4</v>
      </c>
      <c r="CL96" s="88" t="s">
        <v>1</v>
      </c>
      <c r="CM96" s="88" t="s">
        <v>74</v>
      </c>
    </row>
    <row r="97" spans="1:91" s="7" customFormat="1" ht="16.5" customHeight="1">
      <c r="A97" s="79" t="s">
        <v>78</v>
      </c>
      <c r="B97" s="80"/>
      <c r="C97" s="81"/>
      <c r="D97" s="200"/>
      <c r="E97" s="200"/>
      <c r="F97" s="200"/>
      <c r="G97" s="200"/>
      <c r="H97" s="200"/>
      <c r="I97" s="82"/>
      <c r="J97" s="200"/>
      <c r="K97" s="200"/>
      <c r="L97" s="200"/>
      <c r="M97" s="200"/>
      <c r="N97" s="200"/>
      <c r="O97" s="200"/>
      <c r="P97" s="200"/>
      <c r="Q97" s="200"/>
      <c r="R97" s="200"/>
      <c r="S97" s="200"/>
      <c r="T97" s="200"/>
      <c r="U97" s="200"/>
      <c r="V97" s="200"/>
      <c r="W97" s="200"/>
      <c r="X97" s="200"/>
      <c r="Y97" s="200"/>
      <c r="Z97" s="200"/>
      <c r="AA97" s="200"/>
      <c r="AB97" s="200"/>
      <c r="AC97" s="200"/>
      <c r="AD97" s="200"/>
      <c r="AE97" s="200"/>
      <c r="AF97" s="200"/>
      <c r="AG97" s="198"/>
      <c r="AH97" s="199"/>
      <c r="AI97" s="199"/>
      <c r="AJ97" s="199"/>
      <c r="AK97" s="199"/>
      <c r="AL97" s="199"/>
      <c r="AM97" s="199"/>
      <c r="AN97" s="198"/>
      <c r="AO97" s="199"/>
      <c r="AP97" s="199"/>
      <c r="AQ97" s="83" t="s">
        <v>81</v>
      </c>
      <c r="AR97" s="80"/>
      <c r="AS97" s="89">
        <v>0</v>
      </c>
      <c r="AT97" s="90">
        <f>ROUND(SUM(AV97:AW97),2)</f>
        <v>1374.65</v>
      </c>
      <c r="AU97" s="91">
        <f>'03 - Schody vonkajšie'!P122</f>
        <v>139.78093099999998</v>
      </c>
      <c r="AV97" s="90">
        <f>'03 - Schody vonkajšie'!J33</f>
        <v>0</v>
      </c>
      <c r="AW97" s="90">
        <f>'03 - Schody vonkajšie'!J34</f>
        <v>1374.65</v>
      </c>
      <c r="AX97" s="90">
        <f>'03 - Schody vonkajšie'!J35</f>
        <v>0</v>
      </c>
      <c r="AY97" s="90">
        <f>'03 - Schody vonkajšie'!J36</f>
        <v>0</v>
      </c>
      <c r="AZ97" s="90">
        <f>'03 - Schody vonkajšie'!F33</f>
        <v>0</v>
      </c>
      <c r="BA97" s="90">
        <f>'03 - Schody vonkajšie'!F34</f>
        <v>6873.24</v>
      </c>
      <c r="BB97" s="90">
        <f>'03 - Schody vonkajšie'!F35</f>
        <v>0</v>
      </c>
      <c r="BC97" s="90">
        <f>'03 - Schody vonkajšie'!F36</f>
        <v>0</v>
      </c>
      <c r="BD97" s="92">
        <f>'03 - Schody vonkajšie'!F37</f>
        <v>0</v>
      </c>
      <c r="BT97" s="88" t="s">
        <v>82</v>
      </c>
      <c r="BV97" s="88" t="s">
        <v>76</v>
      </c>
      <c r="BW97" s="88" t="s">
        <v>87</v>
      </c>
      <c r="BX97" s="88" t="s">
        <v>4</v>
      </c>
      <c r="CL97" s="88" t="s">
        <v>1</v>
      </c>
      <c r="CM97" s="88" t="s">
        <v>74</v>
      </c>
    </row>
    <row r="98" spans="1:91" s="2" customFormat="1" ht="30" customHeight="1">
      <c r="A98" s="29"/>
      <c r="B98" s="30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  <row r="99" spans="1:91" s="2" customFormat="1" ht="6.9" customHeight="1">
      <c r="A99" s="29"/>
      <c r="B99" s="47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30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</row>
  </sheetData>
  <mergeCells count="48">
    <mergeCell ref="K5:AJ5"/>
    <mergeCell ref="K6:AJ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  <mergeCell ref="AN96:AP96"/>
    <mergeCell ref="AG96:AM96"/>
    <mergeCell ref="D96:H96"/>
    <mergeCell ref="J96:AF96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01 - Oplotenie s bránou a...'!C2" display="/" xr:uid="{00000000-0004-0000-0000-000000000000}"/>
    <hyperlink ref="A96" location="'02 - Spevnené plochy, cho...'!C2" display="/" xr:uid="{00000000-0004-0000-0000-000001000000}"/>
    <hyperlink ref="A97" location="'03 - Schody vonkajšie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77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3"/>
    </row>
    <row r="2" spans="1:46" s="1" customFormat="1" ht="36.9" customHeight="1">
      <c r="L2" s="196" t="s">
        <v>5</v>
      </c>
      <c r="M2" s="197"/>
      <c r="N2" s="197"/>
      <c r="O2" s="197"/>
      <c r="P2" s="197"/>
      <c r="Q2" s="197"/>
      <c r="R2" s="197"/>
      <c r="S2" s="197"/>
      <c r="T2" s="197"/>
      <c r="U2" s="197"/>
      <c r="V2" s="197"/>
      <c r="AT2" s="17" t="s">
        <v>83</v>
      </c>
    </row>
    <row r="3" spans="1:46" s="1" customFormat="1" ht="6.9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74</v>
      </c>
    </row>
    <row r="4" spans="1:46" s="1" customFormat="1" ht="24.9" hidden="1" customHeight="1">
      <c r="B4" s="20"/>
      <c r="D4" s="21" t="s">
        <v>88</v>
      </c>
      <c r="L4" s="20"/>
      <c r="M4" s="94" t="s">
        <v>10</v>
      </c>
      <c r="AT4" s="17" t="s">
        <v>3</v>
      </c>
    </row>
    <row r="5" spans="1:46" s="1" customFormat="1" ht="6.9" hidden="1" customHeight="1">
      <c r="B5" s="20"/>
      <c r="L5" s="20"/>
    </row>
    <row r="6" spans="1:46" s="1" customFormat="1" ht="12" hidden="1" customHeight="1">
      <c r="B6" s="20"/>
      <c r="D6" s="26" t="s">
        <v>14</v>
      </c>
      <c r="L6" s="20"/>
    </row>
    <row r="7" spans="1:46" s="1" customFormat="1" ht="16.5" hidden="1" customHeight="1">
      <c r="B7" s="20"/>
      <c r="E7" s="234" t="str">
        <f>'Rekapitulácia stavby'!K6</f>
        <v>Cintorín v obci Hajtovka</v>
      </c>
      <c r="F7" s="235"/>
      <c r="G7" s="235"/>
      <c r="H7" s="235"/>
      <c r="L7" s="20"/>
    </row>
    <row r="8" spans="1:46" s="2" customFormat="1" ht="12" hidden="1" customHeight="1">
      <c r="A8" s="29"/>
      <c r="B8" s="30"/>
      <c r="C8" s="29"/>
      <c r="D8" s="26" t="s">
        <v>89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hidden="1" customHeight="1">
      <c r="A9" s="29"/>
      <c r="B9" s="30"/>
      <c r="C9" s="29"/>
      <c r="D9" s="29"/>
      <c r="E9" s="208" t="s">
        <v>90</v>
      </c>
      <c r="F9" s="233"/>
      <c r="G9" s="233"/>
      <c r="H9" s="233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idden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hidden="1" customHeight="1">
      <c r="A11" s="29"/>
      <c r="B11" s="30"/>
      <c r="C11" s="29"/>
      <c r="D11" s="26" t="s">
        <v>16</v>
      </c>
      <c r="E11" s="29"/>
      <c r="F11" s="24" t="s">
        <v>1</v>
      </c>
      <c r="G11" s="29"/>
      <c r="H11" s="29"/>
      <c r="I11" s="26" t="s">
        <v>17</v>
      </c>
      <c r="J11" s="24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hidden="1" customHeight="1">
      <c r="A12" s="29"/>
      <c r="B12" s="30"/>
      <c r="C12" s="29"/>
      <c r="D12" s="26" t="s">
        <v>18</v>
      </c>
      <c r="E12" s="29"/>
      <c r="F12" s="24" t="s">
        <v>19</v>
      </c>
      <c r="G12" s="29"/>
      <c r="H12" s="29"/>
      <c r="I12" s="26" t="s">
        <v>20</v>
      </c>
      <c r="J12" s="55" t="str">
        <f>'Rekapitulácia stavby'!AN8</f>
        <v>14. 6. 2023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8" hidden="1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6" t="s">
        <v>22</v>
      </c>
      <c r="E14" s="29"/>
      <c r="F14" s="29"/>
      <c r="G14" s="29"/>
      <c r="H14" s="29"/>
      <c r="I14" s="26" t="s">
        <v>23</v>
      </c>
      <c r="J14" s="24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hidden="1" customHeight="1">
      <c r="A15" s="29"/>
      <c r="B15" s="30"/>
      <c r="C15" s="29"/>
      <c r="D15" s="29"/>
      <c r="E15" s="24" t="s">
        <v>24</v>
      </c>
      <c r="F15" s="29"/>
      <c r="G15" s="29"/>
      <c r="H15" s="29"/>
      <c r="I15" s="26" t="s">
        <v>25</v>
      </c>
      <c r="J15" s="24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hidden="1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hidden="1" customHeight="1">
      <c r="A17" s="29"/>
      <c r="B17" s="30"/>
      <c r="C17" s="29"/>
      <c r="D17" s="26" t="s">
        <v>26</v>
      </c>
      <c r="E17" s="29"/>
      <c r="F17" s="29"/>
      <c r="G17" s="29"/>
      <c r="H17" s="29"/>
      <c r="I17" s="26" t="s">
        <v>23</v>
      </c>
      <c r="J17" s="24" t="str">
        <f>'Rekapitulácia stavby'!AN13</f>
        <v/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hidden="1" customHeight="1">
      <c r="A18" s="29"/>
      <c r="B18" s="30"/>
      <c r="C18" s="29"/>
      <c r="D18" s="29"/>
      <c r="E18" s="227" t="str">
        <f>'Rekapitulácia stavby'!E14</f>
        <v xml:space="preserve"> </v>
      </c>
      <c r="F18" s="227"/>
      <c r="G18" s="227"/>
      <c r="H18" s="227"/>
      <c r="I18" s="26" t="s">
        <v>25</v>
      </c>
      <c r="J18" s="24" t="str">
        <f>'Rekapitulácia stavby'!AN14</f>
        <v/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hidden="1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hidden="1" customHeight="1">
      <c r="A20" s="29"/>
      <c r="B20" s="30"/>
      <c r="C20" s="29"/>
      <c r="D20" s="26" t="s">
        <v>28</v>
      </c>
      <c r="E20" s="29"/>
      <c r="F20" s="29"/>
      <c r="G20" s="29"/>
      <c r="H20" s="29"/>
      <c r="I20" s="26" t="s">
        <v>23</v>
      </c>
      <c r="J20" s="24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hidden="1" customHeight="1">
      <c r="A21" s="29"/>
      <c r="B21" s="30"/>
      <c r="C21" s="29"/>
      <c r="D21" s="29"/>
      <c r="E21" s="24" t="s">
        <v>29</v>
      </c>
      <c r="F21" s="29"/>
      <c r="G21" s="29"/>
      <c r="H21" s="29"/>
      <c r="I21" s="26" t="s">
        <v>25</v>
      </c>
      <c r="J21" s="24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hidden="1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hidden="1" customHeight="1">
      <c r="A23" s="29"/>
      <c r="B23" s="30"/>
      <c r="C23" s="29"/>
      <c r="D23" s="26" t="s">
        <v>31</v>
      </c>
      <c r="E23" s="29"/>
      <c r="F23" s="29"/>
      <c r="G23" s="29"/>
      <c r="H23" s="29"/>
      <c r="I23" s="26" t="s">
        <v>23</v>
      </c>
      <c r="J23" s="24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hidden="1" customHeight="1">
      <c r="A24" s="29"/>
      <c r="B24" s="30"/>
      <c r="C24" s="29"/>
      <c r="D24" s="29"/>
      <c r="E24" s="24" t="s">
        <v>32</v>
      </c>
      <c r="F24" s="29"/>
      <c r="G24" s="29"/>
      <c r="H24" s="29"/>
      <c r="I24" s="26" t="s">
        <v>25</v>
      </c>
      <c r="J24" s="24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hidden="1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hidden="1" customHeight="1">
      <c r="A26" s="29"/>
      <c r="B26" s="30"/>
      <c r="C26" s="29"/>
      <c r="D26" s="26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hidden="1" customHeight="1">
      <c r="A27" s="95"/>
      <c r="B27" s="96"/>
      <c r="C27" s="95"/>
      <c r="D27" s="95"/>
      <c r="E27" s="229" t="s">
        <v>1</v>
      </c>
      <c r="F27" s="229"/>
      <c r="G27" s="229"/>
      <c r="H27" s="229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" hidden="1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hidden="1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hidden="1" customHeight="1">
      <c r="A30" s="29"/>
      <c r="B30" s="30"/>
      <c r="C30" s="29"/>
      <c r="D30" s="98" t="s">
        <v>34</v>
      </c>
      <c r="E30" s="29"/>
      <c r="F30" s="29"/>
      <c r="G30" s="29"/>
      <c r="H30" s="29"/>
      <c r="I30" s="29"/>
      <c r="J30" s="71">
        <f>ROUND(J123, 2)</f>
        <v>18906.3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hidden="1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hidden="1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hidden="1" customHeight="1">
      <c r="A33" s="29"/>
      <c r="B33" s="30"/>
      <c r="C33" s="29"/>
      <c r="D33" s="99" t="s">
        <v>38</v>
      </c>
      <c r="E33" s="35" t="s">
        <v>39</v>
      </c>
      <c r="F33" s="100">
        <f>ROUND((SUM(BE123:BE176)),  2)</f>
        <v>0</v>
      </c>
      <c r="G33" s="101"/>
      <c r="H33" s="101"/>
      <c r="I33" s="102">
        <v>0.2</v>
      </c>
      <c r="J33" s="100">
        <f>ROUND(((SUM(BE123:BE176))*I33),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hidden="1" customHeight="1">
      <c r="A34" s="29"/>
      <c r="B34" s="30"/>
      <c r="C34" s="29"/>
      <c r="D34" s="29"/>
      <c r="E34" s="35" t="s">
        <v>40</v>
      </c>
      <c r="F34" s="103">
        <f>ROUND((SUM(BF123:BF176)),  2)</f>
        <v>18906.3</v>
      </c>
      <c r="G34" s="29"/>
      <c r="H34" s="29"/>
      <c r="I34" s="104">
        <v>0.2</v>
      </c>
      <c r="J34" s="103">
        <f>ROUND(((SUM(BF123:BF176))*I34),  2)</f>
        <v>3781.26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6" t="s">
        <v>41</v>
      </c>
      <c r="F35" s="103">
        <f>ROUND((SUM(BG123:BG176)),  2)</f>
        <v>0</v>
      </c>
      <c r="G35" s="29"/>
      <c r="H35" s="29"/>
      <c r="I35" s="104">
        <v>0.2</v>
      </c>
      <c r="J35" s="103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>
      <c r="A36" s="29"/>
      <c r="B36" s="30"/>
      <c r="C36" s="29"/>
      <c r="D36" s="29"/>
      <c r="E36" s="26" t="s">
        <v>42</v>
      </c>
      <c r="F36" s="103">
        <f>ROUND((SUM(BH123:BH176)),  2)</f>
        <v>0</v>
      </c>
      <c r="G36" s="29"/>
      <c r="H36" s="29"/>
      <c r="I36" s="104">
        <v>0.2</v>
      </c>
      <c r="J36" s="103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>
      <c r="A37" s="29"/>
      <c r="B37" s="30"/>
      <c r="C37" s="29"/>
      <c r="D37" s="29"/>
      <c r="E37" s="35" t="s">
        <v>43</v>
      </c>
      <c r="F37" s="100">
        <f>ROUND((SUM(BI123:BI176)),  2)</f>
        <v>0</v>
      </c>
      <c r="G37" s="101"/>
      <c r="H37" s="101"/>
      <c r="I37" s="102">
        <v>0</v>
      </c>
      <c r="J37" s="100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hidden="1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hidden="1" customHeight="1">
      <c r="A39" s="29"/>
      <c r="B39" s="30"/>
      <c r="C39" s="105"/>
      <c r="D39" s="106" t="s">
        <v>44</v>
      </c>
      <c r="E39" s="60"/>
      <c r="F39" s="60"/>
      <c r="G39" s="107" t="s">
        <v>45</v>
      </c>
      <c r="H39" s="108" t="s">
        <v>46</v>
      </c>
      <c r="I39" s="60"/>
      <c r="J39" s="109">
        <f>SUM(J30:J37)</f>
        <v>22687.559999999998</v>
      </c>
      <c r="K39" s="110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hidden="1" customHeight="1">
      <c r="B41" s="20"/>
      <c r="L41" s="20"/>
    </row>
    <row r="42" spans="1:31" s="1" customFormat="1" ht="14.4" hidden="1" customHeight="1">
      <c r="B42" s="20"/>
      <c r="L42" s="20"/>
    </row>
    <row r="43" spans="1:31" s="1" customFormat="1" ht="14.4" hidden="1" customHeight="1">
      <c r="B43" s="20"/>
      <c r="L43" s="20"/>
    </row>
    <row r="44" spans="1:31" s="1" customFormat="1" ht="14.4" hidden="1" customHeight="1">
      <c r="B44" s="20"/>
      <c r="L44" s="20"/>
    </row>
    <row r="45" spans="1:31" s="1" customFormat="1" ht="14.4" hidden="1" customHeight="1">
      <c r="B45" s="20"/>
      <c r="L45" s="20"/>
    </row>
    <row r="46" spans="1:31" s="1" customFormat="1" ht="14.4" hidden="1" customHeight="1">
      <c r="B46" s="20"/>
      <c r="L46" s="20"/>
    </row>
    <row r="47" spans="1:31" s="1" customFormat="1" ht="14.4" hidden="1" customHeight="1">
      <c r="B47" s="20"/>
      <c r="L47" s="20"/>
    </row>
    <row r="48" spans="1:31" s="1" customFormat="1" ht="14.4" hidden="1" customHeight="1">
      <c r="B48" s="20"/>
      <c r="L48" s="20"/>
    </row>
    <row r="49" spans="1:31" s="1" customFormat="1" ht="14.4" hidden="1" customHeight="1">
      <c r="B49" s="20"/>
      <c r="L49" s="20"/>
    </row>
    <row r="50" spans="1:31" s="2" customFormat="1" ht="14.4" hidden="1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3.2" hidden="1">
      <c r="A61" s="29"/>
      <c r="B61" s="30"/>
      <c r="C61" s="29"/>
      <c r="D61" s="45" t="s">
        <v>49</v>
      </c>
      <c r="E61" s="32"/>
      <c r="F61" s="111" t="s">
        <v>50</v>
      </c>
      <c r="G61" s="45" t="s">
        <v>49</v>
      </c>
      <c r="H61" s="32"/>
      <c r="I61" s="32"/>
      <c r="J61" s="112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3.2" hidden="1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3.2" hidden="1">
      <c r="A76" s="29"/>
      <c r="B76" s="30"/>
      <c r="C76" s="29"/>
      <c r="D76" s="45" t="s">
        <v>49</v>
      </c>
      <c r="E76" s="32"/>
      <c r="F76" s="111" t="s">
        <v>50</v>
      </c>
      <c r="G76" s="45" t="s">
        <v>49</v>
      </c>
      <c r="H76" s="32"/>
      <c r="I76" s="32"/>
      <c r="J76" s="112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hidden="1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47" s="2" customFormat="1" ht="6.9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>
      <c r="A82" s="29"/>
      <c r="B82" s="30"/>
      <c r="C82" s="21" t="s">
        <v>91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6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34" t="str">
        <f>E7</f>
        <v>Cintorín v obci Hajtovka</v>
      </c>
      <c r="F85" s="235"/>
      <c r="G85" s="235"/>
      <c r="H85" s="235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6" t="s">
        <v>89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08" t="str">
        <f>E9</f>
        <v>01 - Oplotenie s bránou a bránkou</v>
      </c>
      <c r="F87" s="233"/>
      <c r="G87" s="233"/>
      <c r="H87" s="233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6" t="s">
        <v>18</v>
      </c>
      <c r="D89" s="29"/>
      <c r="E89" s="29"/>
      <c r="F89" s="24" t="str">
        <f>F12</f>
        <v>Hajtovka</v>
      </c>
      <c r="G89" s="29"/>
      <c r="H89" s="29"/>
      <c r="I89" s="26" t="s">
        <v>20</v>
      </c>
      <c r="J89" s="55" t="str">
        <f>IF(J12="","",J12)</f>
        <v>14. 6. 2023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65" hidden="1" customHeight="1">
      <c r="A91" s="29"/>
      <c r="B91" s="30"/>
      <c r="C91" s="26" t="s">
        <v>22</v>
      </c>
      <c r="D91" s="29"/>
      <c r="E91" s="29"/>
      <c r="F91" s="24" t="str">
        <f>E15</f>
        <v>Obec Hajtovka</v>
      </c>
      <c r="G91" s="29"/>
      <c r="H91" s="29"/>
      <c r="I91" s="26" t="s">
        <v>28</v>
      </c>
      <c r="J91" s="27" t="str">
        <f>E21</f>
        <v>Ing. Vladislav Slosarčik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hidden="1" customHeight="1">
      <c r="A92" s="29"/>
      <c r="B92" s="30"/>
      <c r="C92" s="26" t="s">
        <v>26</v>
      </c>
      <c r="D92" s="29"/>
      <c r="E92" s="29"/>
      <c r="F92" s="24" t="str">
        <f>IF(E18="","",E18)</f>
        <v xml:space="preserve"> </v>
      </c>
      <c r="G92" s="29"/>
      <c r="H92" s="29"/>
      <c r="I92" s="26" t="s">
        <v>31</v>
      </c>
      <c r="J92" s="27" t="str">
        <f>E24</f>
        <v>Ing. Slosarčik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3" t="s">
        <v>92</v>
      </c>
      <c r="D94" s="105"/>
      <c r="E94" s="105"/>
      <c r="F94" s="105"/>
      <c r="G94" s="105"/>
      <c r="H94" s="105"/>
      <c r="I94" s="105"/>
      <c r="J94" s="114" t="s">
        <v>93</v>
      </c>
      <c r="K94" s="105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8" hidden="1" customHeight="1">
      <c r="A96" s="29"/>
      <c r="B96" s="30"/>
      <c r="C96" s="115" t="s">
        <v>94</v>
      </c>
      <c r="D96" s="29"/>
      <c r="E96" s="29"/>
      <c r="F96" s="29"/>
      <c r="G96" s="29"/>
      <c r="H96" s="29"/>
      <c r="I96" s="29"/>
      <c r="J96" s="71">
        <f>J123</f>
        <v>18906.300000000003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95</v>
      </c>
    </row>
    <row r="97" spans="1:31" s="9" customFormat="1" ht="24.9" hidden="1" customHeight="1">
      <c r="B97" s="116"/>
      <c r="D97" s="117" t="s">
        <v>96</v>
      </c>
      <c r="E97" s="118"/>
      <c r="F97" s="118"/>
      <c r="G97" s="118"/>
      <c r="H97" s="118"/>
      <c r="I97" s="118"/>
      <c r="J97" s="119">
        <f>J124</f>
        <v>7784.0400000000009</v>
      </c>
      <c r="L97" s="116"/>
    </row>
    <row r="98" spans="1:31" s="10" customFormat="1" ht="19.95" hidden="1" customHeight="1">
      <c r="B98" s="120"/>
      <c r="D98" s="121" t="s">
        <v>97</v>
      </c>
      <c r="E98" s="122"/>
      <c r="F98" s="122"/>
      <c r="G98" s="122"/>
      <c r="H98" s="122"/>
      <c r="I98" s="122"/>
      <c r="J98" s="123">
        <f>J125</f>
        <v>507.3</v>
      </c>
      <c r="L98" s="120"/>
    </row>
    <row r="99" spans="1:31" s="10" customFormat="1" ht="19.95" hidden="1" customHeight="1">
      <c r="B99" s="120"/>
      <c r="D99" s="121" t="s">
        <v>98</v>
      </c>
      <c r="E99" s="122"/>
      <c r="F99" s="122"/>
      <c r="G99" s="122"/>
      <c r="H99" s="122"/>
      <c r="I99" s="122"/>
      <c r="J99" s="123">
        <f>J137</f>
        <v>1374.78</v>
      </c>
      <c r="L99" s="120"/>
    </row>
    <row r="100" spans="1:31" s="10" customFormat="1" ht="19.95" hidden="1" customHeight="1">
      <c r="B100" s="120"/>
      <c r="D100" s="121" t="s">
        <v>99</v>
      </c>
      <c r="E100" s="122"/>
      <c r="F100" s="122"/>
      <c r="G100" s="122"/>
      <c r="H100" s="122"/>
      <c r="I100" s="122"/>
      <c r="J100" s="123">
        <f>J154</f>
        <v>4114.1100000000006</v>
      </c>
      <c r="L100" s="120"/>
    </row>
    <row r="101" spans="1:31" s="10" customFormat="1" ht="19.95" hidden="1" customHeight="1">
      <c r="B101" s="120"/>
      <c r="D101" s="121" t="s">
        <v>100</v>
      </c>
      <c r="E101" s="122"/>
      <c r="F101" s="122"/>
      <c r="G101" s="122"/>
      <c r="H101" s="122"/>
      <c r="I101" s="122"/>
      <c r="J101" s="123">
        <f>J160</f>
        <v>1787.85</v>
      </c>
      <c r="L101" s="120"/>
    </row>
    <row r="102" spans="1:31" s="9" customFormat="1" ht="24.9" hidden="1" customHeight="1">
      <c r="B102" s="116"/>
      <c r="D102" s="117" t="s">
        <v>101</v>
      </c>
      <c r="E102" s="118"/>
      <c r="F102" s="118"/>
      <c r="G102" s="118"/>
      <c r="H102" s="118"/>
      <c r="I102" s="118"/>
      <c r="J102" s="119">
        <f>J162</f>
        <v>11122.26</v>
      </c>
      <c r="L102" s="116"/>
    </row>
    <row r="103" spans="1:31" s="10" customFormat="1" ht="19.95" hidden="1" customHeight="1">
      <c r="B103" s="120"/>
      <c r="D103" s="121" t="s">
        <v>102</v>
      </c>
      <c r="E103" s="122"/>
      <c r="F103" s="122"/>
      <c r="G103" s="122"/>
      <c r="H103" s="122"/>
      <c r="I103" s="122"/>
      <c r="J103" s="123">
        <f>J163</f>
        <v>11122.26</v>
      </c>
      <c r="L103" s="120"/>
    </row>
    <row r="104" spans="1:31" s="2" customFormat="1" ht="21.75" hidden="1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" hidden="1" customHeight="1">
      <c r="A105" s="29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hidden="1"/>
    <row r="107" spans="1:31" hidden="1"/>
    <row r="108" spans="1:31" hidden="1"/>
    <row r="109" spans="1:31" s="2" customFormat="1" ht="6.9" customHeight="1">
      <c r="A109" s="29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" customHeight="1">
      <c r="A110" s="29"/>
      <c r="B110" s="30"/>
      <c r="C110" s="21" t="s">
        <v>103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6" t="s">
        <v>14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34" t="str">
        <f>E7</f>
        <v>Cintorín v obci Hajtovka</v>
      </c>
      <c r="F113" s="235"/>
      <c r="G113" s="235"/>
      <c r="H113" s="235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6" t="s">
        <v>89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208" t="str">
        <f>E9</f>
        <v>01 - Oplotenie s bránou a bránkou</v>
      </c>
      <c r="F115" s="233"/>
      <c r="G115" s="233"/>
      <c r="H115" s="233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>
      <c r="A117" s="29"/>
      <c r="B117" s="30"/>
      <c r="C117" s="26" t="s">
        <v>18</v>
      </c>
      <c r="D117" s="29"/>
      <c r="E117" s="29"/>
      <c r="F117" s="24" t="str">
        <f>F12</f>
        <v>Hajtovka</v>
      </c>
      <c r="G117" s="29"/>
      <c r="H117" s="29"/>
      <c r="I117" s="26" t="s">
        <v>20</v>
      </c>
      <c r="J117" s="55" t="str">
        <f>IF(J12="","",J12)</f>
        <v>14. 6. 2023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25.65" customHeight="1">
      <c r="A119" s="29"/>
      <c r="B119" s="30"/>
      <c r="C119" s="26" t="s">
        <v>22</v>
      </c>
      <c r="D119" s="29"/>
      <c r="E119" s="29"/>
      <c r="F119" s="24" t="str">
        <f>E15</f>
        <v>Obec Hajtovka</v>
      </c>
      <c r="G119" s="29"/>
      <c r="H119" s="29"/>
      <c r="I119" s="26" t="s">
        <v>28</v>
      </c>
      <c r="J119" s="27" t="str">
        <f>E21</f>
        <v>Ing. Vladislav Slosarčik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15" customHeight="1">
      <c r="A120" s="29"/>
      <c r="B120" s="30"/>
      <c r="C120" s="26" t="s">
        <v>26</v>
      </c>
      <c r="D120" s="29"/>
      <c r="E120" s="29"/>
      <c r="F120" s="24" t="str">
        <f>IF(E18="","",E18)</f>
        <v xml:space="preserve"> </v>
      </c>
      <c r="G120" s="29"/>
      <c r="H120" s="29"/>
      <c r="I120" s="26" t="s">
        <v>31</v>
      </c>
      <c r="J120" s="27" t="str">
        <f>E24</f>
        <v>Ing. Slosarčik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>
      <c r="A122" s="124"/>
      <c r="B122" s="125"/>
      <c r="C122" s="126" t="s">
        <v>104</v>
      </c>
      <c r="D122" s="127" t="s">
        <v>59</v>
      </c>
      <c r="E122" s="127" t="s">
        <v>55</v>
      </c>
      <c r="F122" s="127" t="s">
        <v>56</v>
      </c>
      <c r="G122" s="127" t="s">
        <v>105</v>
      </c>
      <c r="H122" s="127" t="s">
        <v>106</v>
      </c>
      <c r="I122" s="127" t="s">
        <v>107</v>
      </c>
      <c r="J122" s="128" t="s">
        <v>93</v>
      </c>
      <c r="K122" s="129" t="s">
        <v>108</v>
      </c>
      <c r="L122" s="130"/>
      <c r="M122" s="62" t="s">
        <v>1</v>
      </c>
      <c r="N122" s="63" t="s">
        <v>38</v>
      </c>
      <c r="O122" s="63" t="s">
        <v>109</v>
      </c>
      <c r="P122" s="63" t="s">
        <v>110</v>
      </c>
      <c r="Q122" s="63" t="s">
        <v>111</v>
      </c>
      <c r="R122" s="63" t="s">
        <v>112</v>
      </c>
      <c r="S122" s="63" t="s">
        <v>113</v>
      </c>
      <c r="T122" s="64" t="s">
        <v>114</v>
      </c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</row>
    <row r="123" spans="1:65" s="2" customFormat="1" ht="22.8" customHeight="1">
      <c r="A123" s="29"/>
      <c r="B123" s="30"/>
      <c r="C123" s="69" t="s">
        <v>94</v>
      </c>
      <c r="D123" s="29"/>
      <c r="E123" s="29"/>
      <c r="F123" s="29"/>
      <c r="G123" s="29"/>
      <c r="H123" s="29"/>
      <c r="I123" s="29"/>
      <c r="J123" s="131">
        <f>BK123</f>
        <v>18906.300000000003</v>
      </c>
      <c r="K123" s="29"/>
      <c r="L123" s="30"/>
      <c r="M123" s="65"/>
      <c r="N123" s="56"/>
      <c r="O123" s="66"/>
      <c r="P123" s="132">
        <f>P124+P162</f>
        <v>315.30958592000002</v>
      </c>
      <c r="Q123" s="66"/>
      <c r="R123" s="132">
        <f>R124+R162</f>
        <v>58.744571408927001</v>
      </c>
      <c r="S123" s="66"/>
      <c r="T123" s="133">
        <f>T124+T162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7" t="s">
        <v>73</v>
      </c>
      <c r="AU123" s="17" t="s">
        <v>95</v>
      </c>
      <c r="BK123" s="134">
        <f>BK124+BK162</f>
        <v>18906.300000000003</v>
      </c>
    </row>
    <row r="124" spans="1:65" s="12" customFormat="1" ht="25.95" customHeight="1">
      <c r="B124" s="135"/>
      <c r="D124" s="136" t="s">
        <v>73</v>
      </c>
      <c r="E124" s="137" t="s">
        <v>115</v>
      </c>
      <c r="F124" s="137" t="s">
        <v>116</v>
      </c>
      <c r="J124" s="138">
        <f>BK124</f>
        <v>7784.0400000000009</v>
      </c>
      <c r="L124" s="135"/>
      <c r="M124" s="139"/>
      <c r="N124" s="140"/>
      <c r="O124" s="140"/>
      <c r="P124" s="141">
        <f>P125+P137+P154+P160</f>
        <v>174.71605991999999</v>
      </c>
      <c r="Q124" s="140"/>
      <c r="R124" s="141">
        <f>R125+R137+R154+R160</f>
        <v>50.897411408926999</v>
      </c>
      <c r="S124" s="140"/>
      <c r="T124" s="142">
        <f>T125+T137+T154+T160</f>
        <v>0</v>
      </c>
      <c r="AR124" s="136" t="s">
        <v>82</v>
      </c>
      <c r="AT124" s="143" t="s">
        <v>73</v>
      </c>
      <c r="AU124" s="143" t="s">
        <v>74</v>
      </c>
      <c r="AY124" s="136" t="s">
        <v>117</v>
      </c>
      <c r="BK124" s="144">
        <f>BK125+BK137+BK154+BK160</f>
        <v>7784.0400000000009</v>
      </c>
    </row>
    <row r="125" spans="1:65" s="12" customFormat="1" ht="22.8" customHeight="1">
      <c r="B125" s="135"/>
      <c r="D125" s="136" t="s">
        <v>73</v>
      </c>
      <c r="E125" s="145" t="s">
        <v>82</v>
      </c>
      <c r="F125" s="145" t="s">
        <v>118</v>
      </c>
      <c r="J125" s="146">
        <f>BK125</f>
        <v>507.3</v>
      </c>
      <c r="L125" s="135"/>
      <c r="M125" s="139"/>
      <c r="N125" s="140"/>
      <c r="O125" s="140"/>
      <c r="P125" s="141">
        <f>SUM(P126:P136)</f>
        <v>43.405569</v>
      </c>
      <c r="Q125" s="140"/>
      <c r="R125" s="141">
        <f>SUM(R126:R136)</f>
        <v>0</v>
      </c>
      <c r="S125" s="140"/>
      <c r="T125" s="142">
        <f>SUM(T126:T136)</f>
        <v>0</v>
      </c>
      <c r="AR125" s="136" t="s">
        <v>82</v>
      </c>
      <c r="AT125" s="143" t="s">
        <v>73</v>
      </c>
      <c r="AU125" s="143" t="s">
        <v>82</v>
      </c>
      <c r="AY125" s="136" t="s">
        <v>117</v>
      </c>
      <c r="BK125" s="144">
        <f>SUM(BK126:BK136)</f>
        <v>507.3</v>
      </c>
    </row>
    <row r="126" spans="1:65" s="2" customFormat="1" ht="21.75" customHeight="1">
      <c r="A126" s="29"/>
      <c r="B126" s="147"/>
      <c r="C126" s="148" t="s">
        <v>82</v>
      </c>
      <c r="D126" s="148" t="s">
        <v>119</v>
      </c>
      <c r="E126" s="149" t="s">
        <v>120</v>
      </c>
      <c r="F126" s="150" t="s">
        <v>121</v>
      </c>
      <c r="G126" s="151" t="s">
        <v>122</v>
      </c>
      <c r="H126" s="152">
        <v>5.6520000000000001</v>
      </c>
      <c r="I126" s="153">
        <v>43.9</v>
      </c>
      <c r="J126" s="153">
        <f>ROUND(I126*H126,2)</f>
        <v>248.12</v>
      </c>
      <c r="K126" s="154"/>
      <c r="L126" s="30"/>
      <c r="M126" s="155" t="s">
        <v>1</v>
      </c>
      <c r="N126" s="156" t="s">
        <v>40</v>
      </c>
      <c r="O126" s="157">
        <v>3.8503500000000002</v>
      </c>
      <c r="P126" s="157">
        <f>O126*H126</f>
        <v>21.762178200000001</v>
      </c>
      <c r="Q126" s="157">
        <v>0</v>
      </c>
      <c r="R126" s="157">
        <f>Q126*H126</f>
        <v>0</v>
      </c>
      <c r="S126" s="157">
        <v>0</v>
      </c>
      <c r="T126" s="158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9" t="s">
        <v>123</v>
      </c>
      <c r="AT126" s="159" t="s">
        <v>119</v>
      </c>
      <c r="AU126" s="159" t="s">
        <v>124</v>
      </c>
      <c r="AY126" s="17" t="s">
        <v>117</v>
      </c>
      <c r="BE126" s="160">
        <f>IF(N126="základná",J126,0)</f>
        <v>0</v>
      </c>
      <c r="BF126" s="160">
        <f>IF(N126="znížená",J126,0)</f>
        <v>248.12</v>
      </c>
      <c r="BG126" s="160">
        <f>IF(N126="zákl. prenesená",J126,0)</f>
        <v>0</v>
      </c>
      <c r="BH126" s="160">
        <f>IF(N126="zníž. prenesená",J126,0)</f>
        <v>0</v>
      </c>
      <c r="BI126" s="160">
        <f>IF(N126="nulová",J126,0)</f>
        <v>0</v>
      </c>
      <c r="BJ126" s="17" t="s">
        <v>124</v>
      </c>
      <c r="BK126" s="160">
        <f>ROUND(I126*H126,2)</f>
        <v>248.12</v>
      </c>
      <c r="BL126" s="17" t="s">
        <v>123</v>
      </c>
      <c r="BM126" s="159" t="s">
        <v>125</v>
      </c>
    </row>
    <row r="127" spans="1:65" s="13" customFormat="1" ht="20.399999999999999">
      <c r="B127" s="161"/>
      <c r="D127" s="162" t="s">
        <v>126</v>
      </c>
      <c r="E127" s="163" t="s">
        <v>1</v>
      </c>
      <c r="F127" s="164" t="s">
        <v>127</v>
      </c>
      <c r="H127" s="163" t="s">
        <v>1</v>
      </c>
      <c r="L127" s="161"/>
      <c r="M127" s="165"/>
      <c r="N127" s="166"/>
      <c r="O127" s="166"/>
      <c r="P127" s="166"/>
      <c r="Q127" s="166"/>
      <c r="R127" s="166"/>
      <c r="S127" s="166"/>
      <c r="T127" s="167"/>
      <c r="AT127" s="163" t="s">
        <v>126</v>
      </c>
      <c r="AU127" s="163" t="s">
        <v>124</v>
      </c>
      <c r="AV127" s="13" t="s">
        <v>82</v>
      </c>
      <c r="AW127" s="13" t="s">
        <v>30</v>
      </c>
      <c r="AX127" s="13" t="s">
        <v>74</v>
      </c>
      <c r="AY127" s="163" t="s">
        <v>117</v>
      </c>
    </row>
    <row r="128" spans="1:65" s="14" customFormat="1">
      <c r="B128" s="168"/>
      <c r="D128" s="162" t="s">
        <v>126</v>
      </c>
      <c r="E128" s="169" t="s">
        <v>1</v>
      </c>
      <c r="F128" s="170" t="s">
        <v>128</v>
      </c>
      <c r="H128" s="171">
        <v>5.6520000000000001</v>
      </c>
      <c r="L128" s="168"/>
      <c r="M128" s="172"/>
      <c r="N128" s="173"/>
      <c r="O128" s="173"/>
      <c r="P128" s="173"/>
      <c r="Q128" s="173"/>
      <c r="R128" s="173"/>
      <c r="S128" s="173"/>
      <c r="T128" s="174"/>
      <c r="AT128" s="169" t="s">
        <v>126</v>
      </c>
      <c r="AU128" s="169" t="s">
        <v>124</v>
      </c>
      <c r="AV128" s="14" t="s">
        <v>124</v>
      </c>
      <c r="AW128" s="14" t="s">
        <v>30</v>
      </c>
      <c r="AX128" s="14" t="s">
        <v>82</v>
      </c>
      <c r="AY128" s="169" t="s">
        <v>117</v>
      </c>
    </row>
    <row r="129" spans="1:65" s="2" customFormat="1" ht="24.15" customHeight="1">
      <c r="A129" s="29"/>
      <c r="B129" s="147"/>
      <c r="C129" s="148" t="s">
        <v>124</v>
      </c>
      <c r="D129" s="148" t="s">
        <v>119</v>
      </c>
      <c r="E129" s="149" t="s">
        <v>129</v>
      </c>
      <c r="F129" s="150" t="s">
        <v>130</v>
      </c>
      <c r="G129" s="151" t="s">
        <v>122</v>
      </c>
      <c r="H129" s="152">
        <v>4.32</v>
      </c>
      <c r="I129" s="153">
        <v>56.3</v>
      </c>
      <c r="J129" s="153">
        <f>ROUND(I129*H129,2)</f>
        <v>243.22</v>
      </c>
      <c r="K129" s="154"/>
      <c r="L129" s="30"/>
      <c r="M129" s="155" t="s">
        <v>1</v>
      </c>
      <c r="N129" s="156" t="s">
        <v>40</v>
      </c>
      <c r="O129" s="157">
        <v>4.9479499999999996</v>
      </c>
      <c r="P129" s="157">
        <f>O129*H129</f>
        <v>21.375143999999999</v>
      </c>
      <c r="Q129" s="157">
        <v>0</v>
      </c>
      <c r="R129" s="157">
        <f>Q129*H129</f>
        <v>0</v>
      </c>
      <c r="S129" s="157">
        <v>0</v>
      </c>
      <c r="T129" s="158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123</v>
      </c>
      <c r="AT129" s="159" t="s">
        <v>119</v>
      </c>
      <c r="AU129" s="159" t="s">
        <v>124</v>
      </c>
      <c r="AY129" s="17" t="s">
        <v>117</v>
      </c>
      <c r="BE129" s="160">
        <f>IF(N129="základná",J129,0)</f>
        <v>0</v>
      </c>
      <c r="BF129" s="160">
        <f>IF(N129="znížená",J129,0)</f>
        <v>243.22</v>
      </c>
      <c r="BG129" s="160">
        <f>IF(N129="zákl. prenesená",J129,0)</f>
        <v>0</v>
      </c>
      <c r="BH129" s="160">
        <f>IF(N129="zníž. prenesená",J129,0)</f>
        <v>0</v>
      </c>
      <c r="BI129" s="160">
        <f>IF(N129="nulová",J129,0)</f>
        <v>0</v>
      </c>
      <c r="BJ129" s="17" t="s">
        <v>124</v>
      </c>
      <c r="BK129" s="160">
        <f>ROUND(I129*H129,2)</f>
        <v>243.22</v>
      </c>
      <c r="BL129" s="17" t="s">
        <v>123</v>
      </c>
      <c r="BM129" s="159" t="s">
        <v>131</v>
      </c>
    </row>
    <row r="130" spans="1:65" s="13" customFormat="1">
      <c r="B130" s="161"/>
      <c r="D130" s="162" t="s">
        <v>126</v>
      </c>
      <c r="E130" s="163" t="s">
        <v>1</v>
      </c>
      <c r="F130" s="164" t="s">
        <v>132</v>
      </c>
      <c r="H130" s="163" t="s">
        <v>1</v>
      </c>
      <c r="L130" s="161"/>
      <c r="M130" s="165"/>
      <c r="N130" s="166"/>
      <c r="O130" s="166"/>
      <c r="P130" s="166"/>
      <c r="Q130" s="166"/>
      <c r="R130" s="166"/>
      <c r="S130" s="166"/>
      <c r="T130" s="167"/>
      <c r="AT130" s="163" t="s">
        <v>126</v>
      </c>
      <c r="AU130" s="163" t="s">
        <v>124</v>
      </c>
      <c r="AV130" s="13" t="s">
        <v>82</v>
      </c>
      <c r="AW130" s="13" t="s">
        <v>30</v>
      </c>
      <c r="AX130" s="13" t="s">
        <v>74</v>
      </c>
      <c r="AY130" s="163" t="s">
        <v>117</v>
      </c>
    </row>
    <row r="131" spans="1:65" s="14" customFormat="1">
      <c r="B131" s="168"/>
      <c r="D131" s="162" t="s">
        <v>126</v>
      </c>
      <c r="E131" s="169" t="s">
        <v>1</v>
      </c>
      <c r="F131" s="170" t="s">
        <v>133</v>
      </c>
      <c r="H131" s="171">
        <v>3.6</v>
      </c>
      <c r="L131" s="168"/>
      <c r="M131" s="172"/>
      <c r="N131" s="173"/>
      <c r="O131" s="173"/>
      <c r="P131" s="173"/>
      <c r="Q131" s="173"/>
      <c r="R131" s="173"/>
      <c r="S131" s="173"/>
      <c r="T131" s="174"/>
      <c r="AT131" s="169" t="s">
        <v>126</v>
      </c>
      <c r="AU131" s="169" t="s">
        <v>124</v>
      </c>
      <c r="AV131" s="14" t="s">
        <v>124</v>
      </c>
      <c r="AW131" s="14" t="s">
        <v>30</v>
      </c>
      <c r="AX131" s="14" t="s">
        <v>74</v>
      </c>
      <c r="AY131" s="169" t="s">
        <v>117</v>
      </c>
    </row>
    <row r="132" spans="1:65" s="13" customFormat="1">
      <c r="B132" s="161"/>
      <c r="D132" s="162" t="s">
        <v>126</v>
      </c>
      <c r="E132" s="163" t="s">
        <v>1</v>
      </c>
      <c r="F132" s="164" t="s">
        <v>134</v>
      </c>
      <c r="H132" s="163" t="s">
        <v>1</v>
      </c>
      <c r="L132" s="161"/>
      <c r="M132" s="165"/>
      <c r="N132" s="166"/>
      <c r="O132" s="166"/>
      <c r="P132" s="166"/>
      <c r="Q132" s="166"/>
      <c r="R132" s="166"/>
      <c r="S132" s="166"/>
      <c r="T132" s="167"/>
      <c r="AT132" s="163" t="s">
        <v>126</v>
      </c>
      <c r="AU132" s="163" t="s">
        <v>124</v>
      </c>
      <c r="AV132" s="13" t="s">
        <v>82</v>
      </c>
      <c r="AW132" s="13" t="s">
        <v>30</v>
      </c>
      <c r="AX132" s="13" t="s">
        <v>74</v>
      </c>
      <c r="AY132" s="163" t="s">
        <v>117</v>
      </c>
    </row>
    <row r="133" spans="1:65" s="14" customFormat="1">
      <c r="B133" s="168"/>
      <c r="D133" s="162" t="s">
        <v>126</v>
      </c>
      <c r="E133" s="169" t="s">
        <v>1</v>
      </c>
      <c r="F133" s="170" t="s">
        <v>135</v>
      </c>
      <c r="H133" s="171">
        <v>0.72</v>
      </c>
      <c r="L133" s="168"/>
      <c r="M133" s="172"/>
      <c r="N133" s="173"/>
      <c r="O133" s="173"/>
      <c r="P133" s="173"/>
      <c r="Q133" s="173"/>
      <c r="R133" s="173"/>
      <c r="S133" s="173"/>
      <c r="T133" s="174"/>
      <c r="AT133" s="169" t="s">
        <v>126</v>
      </c>
      <c r="AU133" s="169" t="s">
        <v>124</v>
      </c>
      <c r="AV133" s="14" t="s">
        <v>124</v>
      </c>
      <c r="AW133" s="14" t="s">
        <v>30</v>
      </c>
      <c r="AX133" s="14" t="s">
        <v>74</v>
      </c>
      <c r="AY133" s="169" t="s">
        <v>117</v>
      </c>
    </row>
    <row r="134" spans="1:65" s="15" customFormat="1">
      <c r="B134" s="175"/>
      <c r="D134" s="162" t="s">
        <v>126</v>
      </c>
      <c r="E134" s="176" t="s">
        <v>1</v>
      </c>
      <c r="F134" s="177" t="s">
        <v>136</v>
      </c>
      <c r="H134" s="178">
        <v>4.32</v>
      </c>
      <c r="L134" s="175"/>
      <c r="M134" s="179"/>
      <c r="N134" s="180"/>
      <c r="O134" s="180"/>
      <c r="P134" s="180"/>
      <c r="Q134" s="180"/>
      <c r="R134" s="180"/>
      <c r="S134" s="180"/>
      <c r="T134" s="181"/>
      <c r="AT134" s="176" t="s">
        <v>126</v>
      </c>
      <c r="AU134" s="176" t="s">
        <v>124</v>
      </c>
      <c r="AV134" s="15" t="s">
        <v>123</v>
      </c>
      <c r="AW134" s="15" t="s">
        <v>30</v>
      </c>
      <c r="AX134" s="15" t="s">
        <v>82</v>
      </c>
      <c r="AY134" s="176" t="s">
        <v>117</v>
      </c>
    </row>
    <row r="135" spans="1:65" s="2" customFormat="1" ht="24.15" customHeight="1">
      <c r="A135" s="29"/>
      <c r="B135" s="147"/>
      <c r="C135" s="148" t="s">
        <v>137</v>
      </c>
      <c r="D135" s="148" t="s">
        <v>119</v>
      </c>
      <c r="E135" s="149" t="s">
        <v>138</v>
      </c>
      <c r="F135" s="150" t="s">
        <v>139</v>
      </c>
      <c r="G135" s="151" t="s">
        <v>122</v>
      </c>
      <c r="H135" s="152">
        <v>9.9719999999999995</v>
      </c>
      <c r="I135" s="153">
        <v>1.6</v>
      </c>
      <c r="J135" s="153">
        <f>ROUND(I135*H135,2)</f>
        <v>15.96</v>
      </c>
      <c r="K135" s="154"/>
      <c r="L135" s="30"/>
      <c r="M135" s="155" t="s">
        <v>1</v>
      </c>
      <c r="N135" s="156" t="s">
        <v>40</v>
      </c>
      <c r="O135" s="157">
        <v>2.69E-2</v>
      </c>
      <c r="P135" s="157">
        <f>O135*H135</f>
        <v>0.26824680000000001</v>
      </c>
      <c r="Q135" s="157">
        <v>0</v>
      </c>
      <c r="R135" s="157">
        <f>Q135*H135</f>
        <v>0</v>
      </c>
      <c r="S135" s="157">
        <v>0</v>
      </c>
      <c r="T135" s="158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123</v>
      </c>
      <c r="AT135" s="159" t="s">
        <v>119</v>
      </c>
      <c r="AU135" s="159" t="s">
        <v>124</v>
      </c>
      <c r="AY135" s="17" t="s">
        <v>117</v>
      </c>
      <c r="BE135" s="160">
        <f>IF(N135="základná",J135,0)</f>
        <v>0</v>
      </c>
      <c r="BF135" s="160">
        <f>IF(N135="znížená",J135,0)</f>
        <v>15.96</v>
      </c>
      <c r="BG135" s="160">
        <f>IF(N135="zákl. prenesená",J135,0)</f>
        <v>0</v>
      </c>
      <c r="BH135" s="160">
        <f>IF(N135="zníž. prenesená",J135,0)</f>
        <v>0</v>
      </c>
      <c r="BI135" s="160">
        <f>IF(N135="nulová",J135,0)</f>
        <v>0</v>
      </c>
      <c r="BJ135" s="17" t="s">
        <v>124</v>
      </c>
      <c r="BK135" s="160">
        <f>ROUND(I135*H135,2)</f>
        <v>15.96</v>
      </c>
      <c r="BL135" s="17" t="s">
        <v>123</v>
      </c>
      <c r="BM135" s="159" t="s">
        <v>140</v>
      </c>
    </row>
    <row r="136" spans="1:65" s="14" customFormat="1">
      <c r="B136" s="168"/>
      <c r="D136" s="162" t="s">
        <v>126</v>
      </c>
      <c r="E136" s="169" t="s">
        <v>1</v>
      </c>
      <c r="F136" s="170" t="s">
        <v>141</v>
      </c>
      <c r="H136" s="171">
        <v>9.9719999999999995</v>
      </c>
      <c r="L136" s="168"/>
      <c r="M136" s="172"/>
      <c r="N136" s="173"/>
      <c r="O136" s="173"/>
      <c r="P136" s="173"/>
      <c r="Q136" s="173"/>
      <c r="R136" s="173"/>
      <c r="S136" s="173"/>
      <c r="T136" s="174"/>
      <c r="AT136" s="169" t="s">
        <v>126</v>
      </c>
      <c r="AU136" s="169" t="s">
        <v>124</v>
      </c>
      <c r="AV136" s="14" t="s">
        <v>124</v>
      </c>
      <c r="AW136" s="14" t="s">
        <v>30</v>
      </c>
      <c r="AX136" s="14" t="s">
        <v>82</v>
      </c>
      <c r="AY136" s="169" t="s">
        <v>117</v>
      </c>
    </row>
    <row r="137" spans="1:65" s="12" customFormat="1" ht="22.8" customHeight="1">
      <c r="B137" s="135"/>
      <c r="D137" s="136" t="s">
        <v>73</v>
      </c>
      <c r="E137" s="145" t="s">
        <v>124</v>
      </c>
      <c r="F137" s="145" t="s">
        <v>142</v>
      </c>
      <c r="J137" s="146">
        <f>BK137</f>
        <v>1374.78</v>
      </c>
      <c r="L137" s="135"/>
      <c r="M137" s="139"/>
      <c r="N137" s="140"/>
      <c r="O137" s="140"/>
      <c r="P137" s="141">
        <f>SUM(P138:P153)</f>
        <v>21.72935992</v>
      </c>
      <c r="Q137" s="140"/>
      <c r="R137" s="141">
        <f>SUM(R138:R153)</f>
        <v>23.297453408927002</v>
      </c>
      <c r="S137" s="140"/>
      <c r="T137" s="142">
        <f>SUM(T138:T153)</f>
        <v>0</v>
      </c>
      <c r="AR137" s="136" t="s">
        <v>82</v>
      </c>
      <c r="AT137" s="143" t="s">
        <v>73</v>
      </c>
      <c r="AU137" s="143" t="s">
        <v>82</v>
      </c>
      <c r="AY137" s="136" t="s">
        <v>117</v>
      </c>
      <c r="BK137" s="144">
        <f>SUM(BK138:BK153)</f>
        <v>1374.78</v>
      </c>
    </row>
    <row r="138" spans="1:65" s="2" customFormat="1" ht="24.15" customHeight="1">
      <c r="A138" s="29"/>
      <c r="B138" s="147"/>
      <c r="C138" s="148" t="s">
        <v>123</v>
      </c>
      <c r="D138" s="148" t="s">
        <v>119</v>
      </c>
      <c r="E138" s="149" t="s">
        <v>143</v>
      </c>
      <c r="F138" s="150" t="s">
        <v>144</v>
      </c>
      <c r="G138" s="151" t="s">
        <v>122</v>
      </c>
      <c r="H138" s="152">
        <v>4.32</v>
      </c>
      <c r="I138" s="153">
        <v>89.1</v>
      </c>
      <c r="J138" s="153">
        <f>ROUND(I138*H138,2)</f>
        <v>384.91</v>
      </c>
      <c r="K138" s="154"/>
      <c r="L138" s="30"/>
      <c r="M138" s="155" t="s">
        <v>1</v>
      </c>
      <c r="N138" s="156" t="s">
        <v>40</v>
      </c>
      <c r="O138" s="157">
        <v>0.58269000000000004</v>
      </c>
      <c r="P138" s="157">
        <f>O138*H138</f>
        <v>2.5172208000000005</v>
      </c>
      <c r="Q138" s="157">
        <v>2.2921757039999999</v>
      </c>
      <c r="R138" s="157">
        <f>Q138*H138</f>
        <v>9.9021990412800012</v>
      </c>
      <c r="S138" s="157">
        <v>0</v>
      </c>
      <c r="T138" s="158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123</v>
      </c>
      <c r="AT138" s="159" t="s">
        <v>119</v>
      </c>
      <c r="AU138" s="159" t="s">
        <v>124</v>
      </c>
      <c r="AY138" s="17" t="s">
        <v>117</v>
      </c>
      <c r="BE138" s="160">
        <f>IF(N138="základná",J138,0)</f>
        <v>0</v>
      </c>
      <c r="BF138" s="160">
        <f>IF(N138="znížená",J138,0)</f>
        <v>384.91</v>
      </c>
      <c r="BG138" s="160">
        <f>IF(N138="zákl. prenesená",J138,0)</f>
        <v>0</v>
      </c>
      <c r="BH138" s="160">
        <f>IF(N138="zníž. prenesená",J138,0)</f>
        <v>0</v>
      </c>
      <c r="BI138" s="160">
        <f>IF(N138="nulová",J138,0)</f>
        <v>0</v>
      </c>
      <c r="BJ138" s="17" t="s">
        <v>124</v>
      </c>
      <c r="BK138" s="160">
        <f>ROUND(I138*H138,2)</f>
        <v>384.91</v>
      </c>
      <c r="BL138" s="17" t="s">
        <v>123</v>
      </c>
      <c r="BM138" s="159" t="s">
        <v>145</v>
      </c>
    </row>
    <row r="139" spans="1:65" s="13" customFormat="1">
      <c r="B139" s="161"/>
      <c r="D139" s="162" t="s">
        <v>126</v>
      </c>
      <c r="E139" s="163" t="s">
        <v>1</v>
      </c>
      <c r="F139" s="164" t="s">
        <v>132</v>
      </c>
      <c r="H139" s="163" t="s">
        <v>1</v>
      </c>
      <c r="L139" s="161"/>
      <c r="M139" s="165"/>
      <c r="N139" s="166"/>
      <c r="O139" s="166"/>
      <c r="P139" s="166"/>
      <c r="Q139" s="166"/>
      <c r="R139" s="166"/>
      <c r="S139" s="166"/>
      <c r="T139" s="167"/>
      <c r="AT139" s="163" t="s">
        <v>126</v>
      </c>
      <c r="AU139" s="163" t="s">
        <v>124</v>
      </c>
      <c r="AV139" s="13" t="s">
        <v>82</v>
      </c>
      <c r="AW139" s="13" t="s">
        <v>30</v>
      </c>
      <c r="AX139" s="13" t="s">
        <v>74</v>
      </c>
      <c r="AY139" s="163" t="s">
        <v>117</v>
      </c>
    </row>
    <row r="140" spans="1:65" s="14" customFormat="1">
      <c r="B140" s="168"/>
      <c r="D140" s="162" t="s">
        <v>126</v>
      </c>
      <c r="E140" s="169" t="s">
        <v>1</v>
      </c>
      <c r="F140" s="170" t="s">
        <v>133</v>
      </c>
      <c r="H140" s="171">
        <v>3.6</v>
      </c>
      <c r="L140" s="168"/>
      <c r="M140" s="172"/>
      <c r="N140" s="173"/>
      <c r="O140" s="173"/>
      <c r="P140" s="173"/>
      <c r="Q140" s="173"/>
      <c r="R140" s="173"/>
      <c r="S140" s="173"/>
      <c r="T140" s="174"/>
      <c r="AT140" s="169" t="s">
        <v>126</v>
      </c>
      <c r="AU140" s="169" t="s">
        <v>124</v>
      </c>
      <c r="AV140" s="14" t="s">
        <v>124</v>
      </c>
      <c r="AW140" s="14" t="s">
        <v>30</v>
      </c>
      <c r="AX140" s="14" t="s">
        <v>74</v>
      </c>
      <c r="AY140" s="169" t="s">
        <v>117</v>
      </c>
    </row>
    <row r="141" spans="1:65" s="13" customFormat="1">
      <c r="B141" s="161"/>
      <c r="D141" s="162" t="s">
        <v>126</v>
      </c>
      <c r="E141" s="163" t="s">
        <v>1</v>
      </c>
      <c r="F141" s="164" t="s">
        <v>134</v>
      </c>
      <c r="H141" s="163" t="s">
        <v>1</v>
      </c>
      <c r="L141" s="161"/>
      <c r="M141" s="165"/>
      <c r="N141" s="166"/>
      <c r="O141" s="166"/>
      <c r="P141" s="166"/>
      <c r="Q141" s="166"/>
      <c r="R141" s="166"/>
      <c r="S141" s="166"/>
      <c r="T141" s="167"/>
      <c r="AT141" s="163" t="s">
        <v>126</v>
      </c>
      <c r="AU141" s="163" t="s">
        <v>124</v>
      </c>
      <c r="AV141" s="13" t="s">
        <v>82</v>
      </c>
      <c r="AW141" s="13" t="s">
        <v>30</v>
      </c>
      <c r="AX141" s="13" t="s">
        <v>74</v>
      </c>
      <c r="AY141" s="163" t="s">
        <v>117</v>
      </c>
    </row>
    <row r="142" spans="1:65" s="14" customFormat="1">
      <c r="B142" s="168"/>
      <c r="D142" s="162" t="s">
        <v>126</v>
      </c>
      <c r="E142" s="169" t="s">
        <v>1</v>
      </c>
      <c r="F142" s="170" t="s">
        <v>135</v>
      </c>
      <c r="H142" s="171">
        <v>0.72</v>
      </c>
      <c r="L142" s="168"/>
      <c r="M142" s="172"/>
      <c r="N142" s="173"/>
      <c r="O142" s="173"/>
      <c r="P142" s="173"/>
      <c r="Q142" s="173"/>
      <c r="R142" s="173"/>
      <c r="S142" s="173"/>
      <c r="T142" s="174"/>
      <c r="AT142" s="169" t="s">
        <v>126</v>
      </c>
      <c r="AU142" s="169" t="s">
        <v>124</v>
      </c>
      <c r="AV142" s="14" t="s">
        <v>124</v>
      </c>
      <c r="AW142" s="14" t="s">
        <v>30</v>
      </c>
      <c r="AX142" s="14" t="s">
        <v>74</v>
      </c>
      <c r="AY142" s="169" t="s">
        <v>117</v>
      </c>
    </row>
    <row r="143" spans="1:65" s="15" customFormat="1">
      <c r="B143" s="175"/>
      <c r="D143" s="162" t="s">
        <v>126</v>
      </c>
      <c r="E143" s="176" t="s">
        <v>1</v>
      </c>
      <c r="F143" s="177" t="s">
        <v>136</v>
      </c>
      <c r="H143" s="178">
        <v>4.32</v>
      </c>
      <c r="L143" s="175"/>
      <c r="M143" s="179"/>
      <c r="N143" s="180"/>
      <c r="O143" s="180"/>
      <c r="P143" s="180"/>
      <c r="Q143" s="180"/>
      <c r="R143" s="180"/>
      <c r="S143" s="180"/>
      <c r="T143" s="181"/>
      <c r="AT143" s="176" t="s">
        <v>126</v>
      </c>
      <c r="AU143" s="176" t="s">
        <v>124</v>
      </c>
      <c r="AV143" s="15" t="s">
        <v>123</v>
      </c>
      <c r="AW143" s="15" t="s">
        <v>30</v>
      </c>
      <c r="AX143" s="15" t="s">
        <v>82</v>
      </c>
      <c r="AY143" s="176" t="s">
        <v>117</v>
      </c>
    </row>
    <row r="144" spans="1:65" s="2" customFormat="1" ht="21.75" customHeight="1">
      <c r="A144" s="29"/>
      <c r="B144" s="147"/>
      <c r="C144" s="148" t="s">
        <v>146</v>
      </c>
      <c r="D144" s="148" t="s">
        <v>119</v>
      </c>
      <c r="E144" s="149" t="s">
        <v>147</v>
      </c>
      <c r="F144" s="150" t="s">
        <v>148</v>
      </c>
      <c r="G144" s="151" t="s">
        <v>149</v>
      </c>
      <c r="H144" s="152">
        <v>5.4</v>
      </c>
      <c r="I144" s="153">
        <v>12.6</v>
      </c>
      <c r="J144" s="153">
        <f>ROUND(I144*H144,2)</f>
        <v>68.040000000000006</v>
      </c>
      <c r="K144" s="154"/>
      <c r="L144" s="30"/>
      <c r="M144" s="155" t="s">
        <v>1</v>
      </c>
      <c r="N144" s="156" t="s">
        <v>40</v>
      </c>
      <c r="O144" s="157">
        <v>0.79900000000000004</v>
      </c>
      <c r="P144" s="157">
        <f>O144*H144</f>
        <v>4.3146000000000004</v>
      </c>
      <c r="Q144" s="157">
        <v>4.0670000000000003E-3</v>
      </c>
      <c r="R144" s="157">
        <f>Q144*H144</f>
        <v>2.1961800000000004E-2</v>
      </c>
      <c r="S144" s="157">
        <v>0</v>
      </c>
      <c r="T144" s="158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123</v>
      </c>
      <c r="AT144" s="159" t="s">
        <v>119</v>
      </c>
      <c r="AU144" s="159" t="s">
        <v>124</v>
      </c>
      <c r="AY144" s="17" t="s">
        <v>117</v>
      </c>
      <c r="BE144" s="160">
        <f>IF(N144="základná",J144,0)</f>
        <v>0</v>
      </c>
      <c r="BF144" s="160">
        <f>IF(N144="znížená",J144,0)</f>
        <v>68.040000000000006</v>
      </c>
      <c r="BG144" s="160">
        <f>IF(N144="zákl. prenesená",J144,0)</f>
        <v>0</v>
      </c>
      <c r="BH144" s="160">
        <f>IF(N144="zníž. prenesená",J144,0)</f>
        <v>0</v>
      </c>
      <c r="BI144" s="160">
        <f>IF(N144="nulová",J144,0)</f>
        <v>0</v>
      </c>
      <c r="BJ144" s="17" t="s">
        <v>124</v>
      </c>
      <c r="BK144" s="160">
        <f>ROUND(I144*H144,2)</f>
        <v>68.040000000000006</v>
      </c>
      <c r="BL144" s="17" t="s">
        <v>123</v>
      </c>
      <c r="BM144" s="159" t="s">
        <v>150</v>
      </c>
    </row>
    <row r="145" spans="1:65" s="14" customFormat="1">
      <c r="B145" s="168"/>
      <c r="D145" s="162" t="s">
        <v>126</v>
      </c>
      <c r="E145" s="169" t="s">
        <v>1</v>
      </c>
      <c r="F145" s="170" t="s">
        <v>151</v>
      </c>
      <c r="H145" s="171">
        <v>5.4</v>
      </c>
      <c r="L145" s="168"/>
      <c r="M145" s="172"/>
      <c r="N145" s="173"/>
      <c r="O145" s="173"/>
      <c r="P145" s="173"/>
      <c r="Q145" s="173"/>
      <c r="R145" s="173"/>
      <c r="S145" s="173"/>
      <c r="T145" s="174"/>
      <c r="AT145" s="169" t="s">
        <v>126</v>
      </c>
      <c r="AU145" s="169" t="s">
        <v>124</v>
      </c>
      <c r="AV145" s="14" t="s">
        <v>124</v>
      </c>
      <c r="AW145" s="14" t="s">
        <v>30</v>
      </c>
      <c r="AX145" s="14" t="s">
        <v>82</v>
      </c>
      <c r="AY145" s="169" t="s">
        <v>117</v>
      </c>
    </row>
    <row r="146" spans="1:65" s="2" customFormat="1" ht="24.15" customHeight="1">
      <c r="A146" s="29"/>
      <c r="B146" s="147"/>
      <c r="C146" s="148" t="s">
        <v>152</v>
      </c>
      <c r="D146" s="148" t="s">
        <v>119</v>
      </c>
      <c r="E146" s="149" t="s">
        <v>153</v>
      </c>
      <c r="F146" s="150" t="s">
        <v>154</v>
      </c>
      <c r="G146" s="151" t="s">
        <v>149</v>
      </c>
      <c r="H146" s="152">
        <v>5.4</v>
      </c>
      <c r="I146" s="153">
        <v>4.2</v>
      </c>
      <c r="J146" s="153">
        <f>ROUND(I146*H146,2)</f>
        <v>22.68</v>
      </c>
      <c r="K146" s="154"/>
      <c r="L146" s="30"/>
      <c r="M146" s="155" t="s">
        <v>1</v>
      </c>
      <c r="N146" s="156" t="s">
        <v>40</v>
      </c>
      <c r="O146" s="157">
        <v>0.32700000000000001</v>
      </c>
      <c r="P146" s="157">
        <f>O146*H146</f>
        <v>1.7658000000000003</v>
      </c>
      <c r="Q146" s="157">
        <v>0</v>
      </c>
      <c r="R146" s="157">
        <f>Q146*H146</f>
        <v>0</v>
      </c>
      <c r="S146" s="157">
        <v>0</v>
      </c>
      <c r="T146" s="158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123</v>
      </c>
      <c r="AT146" s="159" t="s">
        <v>119</v>
      </c>
      <c r="AU146" s="159" t="s">
        <v>124</v>
      </c>
      <c r="AY146" s="17" t="s">
        <v>117</v>
      </c>
      <c r="BE146" s="160">
        <f>IF(N146="základná",J146,0)</f>
        <v>0</v>
      </c>
      <c r="BF146" s="160">
        <f>IF(N146="znížená",J146,0)</f>
        <v>22.68</v>
      </c>
      <c r="BG146" s="160">
        <f>IF(N146="zákl. prenesená",J146,0)</f>
        <v>0</v>
      </c>
      <c r="BH146" s="160">
        <f>IF(N146="zníž. prenesená",J146,0)</f>
        <v>0</v>
      </c>
      <c r="BI146" s="160">
        <f>IF(N146="nulová",J146,0)</f>
        <v>0</v>
      </c>
      <c r="BJ146" s="17" t="s">
        <v>124</v>
      </c>
      <c r="BK146" s="160">
        <f>ROUND(I146*H146,2)</f>
        <v>22.68</v>
      </c>
      <c r="BL146" s="17" t="s">
        <v>123</v>
      </c>
      <c r="BM146" s="159" t="s">
        <v>155</v>
      </c>
    </row>
    <row r="147" spans="1:65" s="2" customFormat="1" ht="16.5" customHeight="1">
      <c r="A147" s="29"/>
      <c r="B147" s="147"/>
      <c r="C147" s="148" t="s">
        <v>156</v>
      </c>
      <c r="D147" s="148" t="s">
        <v>119</v>
      </c>
      <c r="E147" s="149" t="s">
        <v>157</v>
      </c>
      <c r="F147" s="150" t="s">
        <v>158</v>
      </c>
      <c r="G147" s="151" t="s">
        <v>159</v>
      </c>
      <c r="H147" s="152">
        <v>0.28699999999999998</v>
      </c>
      <c r="I147" s="153">
        <v>1380.2</v>
      </c>
      <c r="J147" s="153">
        <f>ROUND(I147*H147,2)</f>
        <v>396.12</v>
      </c>
      <c r="K147" s="154"/>
      <c r="L147" s="30"/>
      <c r="M147" s="155" t="s">
        <v>1</v>
      </c>
      <c r="N147" s="156" t="s">
        <v>40</v>
      </c>
      <c r="O147" s="157">
        <v>34.322000000000003</v>
      </c>
      <c r="P147" s="157">
        <f>O147*H147</f>
        <v>9.8504140000000007</v>
      </c>
      <c r="Q147" s="157">
        <v>1.0189584970000001</v>
      </c>
      <c r="R147" s="157">
        <f>Q147*H147</f>
        <v>0.29244108863899998</v>
      </c>
      <c r="S147" s="157">
        <v>0</v>
      </c>
      <c r="T147" s="158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123</v>
      </c>
      <c r="AT147" s="159" t="s">
        <v>119</v>
      </c>
      <c r="AU147" s="159" t="s">
        <v>124</v>
      </c>
      <c r="AY147" s="17" t="s">
        <v>117</v>
      </c>
      <c r="BE147" s="160">
        <f>IF(N147="základná",J147,0)</f>
        <v>0</v>
      </c>
      <c r="BF147" s="160">
        <f>IF(N147="znížená",J147,0)</f>
        <v>396.12</v>
      </c>
      <c r="BG147" s="160">
        <f>IF(N147="zákl. prenesená",J147,0)</f>
        <v>0</v>
      </c>
      <c r="BH147" s="160">
        <f>IF(N147="zníž. prenesená",J147,0)</f>
        <v>0</v>
      </c>
      <c r="BI147" s="160">
        <f>IF(N147="nulová",J147,0)</f>
        <v>0</v>
      </c>
      <c r="BJ147" s="17" t="s">
        <v>124</v>
      </c>
      <c r="BK147" s="160">
        <f>ROUND(I147*H147,2)</f>
        <v>396.12</v>
      </c>
      <c r="BL147" s="17" t="s">
        <v>123</v>
      </c>
      <c r="BM147" s="159" t="s">
        <v>160</v>
      </c>
    </row>
    <row r="148" spans="1:65" s="14" customFormat="1">
      <c r="B148" s="168"/>
      <c r="D148" s="162" t="s">
        <v>126</v>
      </c>
      <c r="E148" s="169" t="s">
        <v>1</v>
      </c>
      <c r="F148" s="170" t="s">
        <v>161</v>
      </c>
      <c r="H148" s="171">
        <v>9.7000000000000003E-2</v>
      </c>
      <c r="L148" s="168"/>
      <c r="M148" s="172"/>
      <c r="N148" s="173"/>
      <c r="O148" s="173"/>
      <c r="P148" s="173"/>
      <c r="Q148" s="173"/>
      <c r="R148" s="173"/>
      <c r="S148" s="173"/>
      <c r="T148" s="174"/>
      <c r="AT148" s="169" t="s">
        <v>126</v>
      </c>
      <c r="AU148" s="169" t="s">
        <v>124</v>
      </c>
      <c r="AV148" s="14" t="s">
        <v>124</v>
      </c>
      <c r="AW148" s="14" t="s">
        <v>30</v>
      </c>
      <c r="AX148" s="14" t="s">
        <v>74</v>
      </c>
      <c r="AY148" s="169" t="s">
        <v>117</v>
      </c>
    </row>
    <row r="149" spans="1:65" s="14" customFormat="1">
      <c r="B149" s="168"/>
      <c r="D149" s="162" t="s">
        <v>126</v>
      </c>
      <c r="E149" s="169" t="s">
        <v>1</v>
      </c>
      <c r="F149" s="170" t="s">
        <v>162</v>
      </c>
      <c r="H149" s="171">
        <v>0.19</v>
      </c>
      <c r="L149" s="168"/>
      <c r="M149" s="172"/>
      <c r="N149" s="173"/>
      <c r="O149" s="173"/>
      <c r="P149" s="173"/>
      <c r="Q149" s="173"/>
      <c r="R149" s="173"/>
      <c r="S149" s="173"/>
      <c r="T149" s="174"/>
      <c r="AT149" s="169" t="s">
        <v>126</v>
      </c>
      <c r="AU149" s="169" t="s">
        <v>124</v>
      </c>
      <c r="AV149" s="14" t="s">
        <v>124</v>
      </c>
      <c r="AW149" s="14" t="s">
        <v>30</v>
      </c>
      <c r="AX149" s="14" t="s">
        <v>74</v>
      </c>
      <c r="AY149" s="169" t="s">
        <v>117</v>
      </c>
    </row>
    <row r="150" spans="1:65" s="15" customFormat="1">
      <c r="B150" s="175"/>
      <c r="D150" s="162" t="s">
        <v>126</v>
      </c>
      <c r="E150" s="176" t="s">
        <v>1</v>
      </c>
      <c r="F150" s="177" t="s">
        <v>136</v>
      </c>
      <c r="H150" s="178">
        <v>0.28700000000000003</v>
      </c>
      <c r="L150" s="175"/>
      <c r="M150" s="179"/>
      <c r="N150" s="180"/>
      <c r="O150" s="180"/>
      <c r="P150" s="180"/>
      <c r="Q150" s="180"/>
      <c r="R150" s="180"/>
      <c r="S150" s="180"/>
      <c r="T150" s="181"/>
      <c r="AT150" s="176" t="s">
        <v>126</v>
      </c>
      <c r="AU150" s="176" t="s">
        <v>124</v>
      </c>
      <c r="AV150" s="15" t="s">
        <v>123</v>
      </c>
      <c r="AW150" s="15" t="s">
        <v>30</v>
      </c>
      <c r="AX150" s="15" t="s">
        <v>82</v>
      </c>
      <c r="AY150" s="176" t="s">
        <v>117</v>
      </c>
    </row>
    <row r="151" spans="1:65" s="2" customFormat="1" ht="16.5" customHeight="1">
      <c r="A151" s="29"/>
      <c r="B151" s="147"/>
      <c r="C151" s="148" t="s">
        <v>163</v>
      </c>
      <c r="D151" s="148" t="s">
        <v>119</v>
      </c>
      <c r="E151" s="149" t="s">
        <v>164</v>
      </c>
      <c r="F151" s="150" t="s">
        <v>165</v>
      </c>
      <c r="G151" s="151" t="s">
        <v>122</v>
      </c>
      <c r="H151" s="152">
        <v>5.6520000000000001</v>
      </c>
      <c r="I151" s="153">
        <v>89</v>
      </c>
      <c r="J151" s="153">
        <f>ROUND(I151*H151,2)</f>
        <v>503.03</v>
      </c>
      <c r="K151" s="154"/>
      <c r="L151" s="30"/>
      <c r="M151" s="155" t="s">
        <v>1</v>
      </c>
      <c r="N151" s="156" t="s">
        <v>40</v>
      </c>
      <c r="O151" s="157">
        <v>0.58055999999999996</v>
      </c>
      <c r="P151" s="157">
        <f>O151*H151</f>
        <v>3.28132512</v>
      </c>
      <c r="Q151" s="157">
        <v>2.3143757040000001</v>
      </c>
      <c r="R151" s="157">
        <f>Q151*H151</f>
        <v>13.080851479008</v>
      </c>
      <c r="S151" s="157">
        <v>0</v>
      </c>
      <c r="T151" s="158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123</v>
      </c>
      <c r="AT151" s="159" t="s">
        <v>119</v>
      </c>
      <c r="AU151" s="159" t="s">
        <v>124</v>
      </c>
      <c r="AY151" s="17" t="s">
        <v>117</v>
      </c>
      <c r="BE151" s="160">
        <f>IF(N151="základná",J151,0)</f>
        <v>0</v>
      </c>
      <c r="BF151" s="160">
        <f>IF(N151="znížená",J151,0)</f>
        <v>503.03</v>
      </c>
      <c r="BG151" s="160">
        <f>IF(N151="zákl. prenesená",J151,0)</f>
        <v>0</v>
      </c>
      <c r="BH151" s="160">
        <f>IF(N151="zníž. prenesená",J151,0)</f>
        <v>0</v>
      </c>
      <c r="BI151" s="160">
        <f>IF(N151="nulová",J151,0)</f>
        <v>0</v>
      </c>
      <c r="BJ151" s="17" t="s">
        <v>124</v>
      </c>
      <c r="BK151" s="160">
        <f>ROUND(I151*H151,2)</f>
        <v>503.03</v>
      </c>
      <c r="BL151" s="17" t="s">
        <v>123</v>
      </c>
      <c r="BM151" s="159" t="s">
        <v>166</v>
      </c>
    </row>
    <row r="152" spans="1:65" s="13" customFormat="1" ht="20.399999999999999">
      <c r="B152" s="161"/>
      <c r="D152" s="162" t="s">
        <v>126</v>
      </c>
      <c r="E152" s="163" t="s">
        <v>1</v>
      </c>
      <c r="F152" s="164" t="s">
        <v>127</v>
      </c>
      <c r="H152" s="163" t="s">
        <v>1</v>
      </c>
      <c r="L152" s="161"/>
      <c r="M152" s="165"/>
      <c r="N152" s="166"/>
      <c r="O152" s="166"/>
      <c r="P152" s="166"/>
      <c r="Q152" s="166"/>
      <c r="R152" s="166"/>
      <c r="S152" s="166"/>
      <c r="T152" s="167"/>
      <c r="AT152" s="163" t="s">
        <v>126</v>
      </c>
      <c r="AU152" s="163" t="s">
        <v>124</v>
      </c>
      <c r="AV152" s="13" t="s">
        <v>82</v>
      </c>
      <c r="AW152" s="13" t="s">
        <v>30</v>
      </c>
      <c r="AX152" s="13" t="s">
        <v>74</v>
      </c>
      <c r="AY152" s="163" t="s">
        <v>117</v>
      </c>
    </row>
    <row r="153" spans="1:65" s="14" customFormat="1">
      <c r="B153" s="168"/>
      <c r="D153" s="162" t="s">
        <v>126</v>
      </c>
      <c r="E153" s="169" t="s">
        <v>1</v>
      </c>
      <c r="F153" s="170" t="s">
        <v>128</v>
      </c>
      <c r="H153" s="171">
        <v>5.6520000000000001</v>
      </c>
      <c r="L153" s="168"/>
      <c r="M153" s="172"/>
      <c r="N153" s="173"/>
      <c r="O153" s="173"/>
      <c r="P153" s="173"/>
      <c r="Q153" s="173"/>
      <c r="R153" s="173"/>
      <c r="S153" s="173"/>
      <c r="T153" s="174"/>
      <c r="AT153" s="169" t="s">
        <v>126</v>
      </c>
      <c r="AU153" s="169" t="s">
        <v>124</v>
      </c>
      <c r="AV153" s="14" t="s">
        <v>124</v>
      </c>
      <c r="AW153" s="14" t="s">
        <v>30</v>
      </c>
      <c r="AX153" s="14" t="s">
        <v>82</v>
      </c>
      <c r="AY153" s="169" t="s">
        <v>117</v>
      </c>
    </row>
    <row r="154" spans="1:65" s="12" customFormat="1" ht="22.8" customHeight="1">
      <c r="B154" s="135"/>
      <c r="D154" s="136" t="s">
        <v>73</v>
      </c>
      <c r="E154" s="145" t="s">
        <v>137</v>
      </c>
      <c r="F154" s="145" t="s">
        <v>167</v>
      </c>
      <c r="J154" s="146">
        <f>BK154</f>
        <v>4114.1100000000006</v>
      </c>
      <c r="L154" s="135"/>
      <c r="M154" s="139"/>
      <c r="N154" s="140"/>
      <c r="O154" s="140"/>
      <c r="P154" s="141">
        <f>SUM(P155:P159)</f>
        <v>0</v>
      </c>
      <c r="Q154" s="140"/>
      <c r="R154" s="141">
        <f>SUM(R155:R159)</f>
        <v>27.599958000000001</v>
      </c>
      <c r="S154" s="140"/>
      <c r="T154" s="142">
        <f>SUM(T155:T159)</f>
        <v>0</v>
      </c>
      <c r="AR154" s="136" t="s">
        <v>82</v>
      </c>
      <c r="AT154" s="143" t="s">
        <v>73</v>
      </c>
      <c r="AU154" s="143" t="s">
        <v>82</v>
      </c>
      <c r="AY154" s="136" t="s">
        <v>117</v>
      </c>
      <c r="BK154" s="144">
        <f>SUM(BK155:BK159)</f>
        <v>4114.1100000000006</v>
      </c>
    </row>
    <row r="155" spans="1:65" s="2" customFormat="1" ht="24.15" customHeight="1">
      <c r="A155" s="29"/>
      <c r="B155" s="147"/>
      <c r="C155" s="148" t="s">
        <v>168</v>
      </c>
      <c r="D155" s="148" t="s">
        <v>119</v>
      </c>
      <c r="E155" s="149" t="s">
        <v>169</v>
      </c>
      <c r="F155" s="150" t="s">
        <v>170</v>
      </c>
      <c r="G155" s="151" t="s">
        <v>171</v>
      </c>
      <c r="H155" s="152">
        <v>128.69999999999999</v>
      </c>
      <c r="I155" s="153">
        <v>13.3</v>
      </c>
      <c r="J155" s="153">
        <f>ROUND(I155*H155,2)</f>
        <v>1711.71</v>
      </c>
      <c r="K155" s="154"/>
      <c r="L155" s="30"/>
      <c r="M155" s="155" t="s">
        <v>1</v>
      </c>
      <c r="N155" s="156" t="s">
        <v>40</v>
      </c>
      <c r="O155" s="157">
        <v>0</v>
      </c>
      <c r="P155" s="157">
        <f>O155*H155</f>
        <v>0</v>
      </c>
      <c r="Q155" s="157">
        <v>6.3400000000000001E-3</v>
      </c>
      <c r="R155" s="157">
        <f>Q155*H155</f>
        <v>0.81595799999999996</v>
      </c>
      <c r="S155" s="157">
        <v>0</v>
      </c>
      <c r="T155" s="158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123</v>
      </c>
      <c r="AT155" s="159" t="s">
        <v>119</v>
      </c>
      <c r="AU155" s="159" t="s">
        <v>124</v>
      </c>
      <c r="AY155" s="17" t="s">
        <v>117</v>
      </c>
      <c r="BE155" s="160">
        <f>IF(N155="základná",J155,0)</f>
        <v>0</v>
      </c>
      <c r="BF155" s="160">
        <f>IF(N155="znížená",J155,0)</f>
        <v>1711.71</v>
      </c>
      <c r="BG155" s="160">
        <f>IF(N155="zákl. prenesená",J155,0)</f>
        <v>0</v>
      </c>
      <c r="BH155" s="160">
        <f>IF(N155="zníž. prenesená",J155,0)</f>
        <v>0</v>
      </c>
      <c r="BI155" s="160">
        <f>IF(N155="nulová",J155,0)</f>
        <v>0</v>
      </c>
      <c r="BJ155" s="17" t="s">
        <v>124</v>
      </c>
      <c r="BK155" s="160">
        <f>ROUND(I155*H155,2)</f>
        <v>1711.71</v>
      </c>
      <c r="BL155" s="17" t="s">
        <v>123</v>
      </c>
      <c r="BM155" s="159" t="s">
        <v>172</v>
      </c>
    </row>
    <row r="156" spans="1:65" s="14" customFormat="1" ht="20.399999999999999">
      <c r="B156" s="168"/>
      <c r="D156" s="162" t="s">
        <v>126</v>
      </c>
      <c r="E156" s="169" t="s">
        <v>1</v>
      </c>
      <c r="F156" s="170" t="s">
        <v>173</v>
      </c>
      <c r="H156" s="171">
        <v>128.69999999999999</v>
      </c>
      <c r="L156" s="168"/>
      <c r="M156" s="172"/>
      <c r="N156" s="173"/>
      <c r="O156" s="173"/>
      <c r="P156" s="173"/>
      <c r="Q156" s="173"/>
      <c r="R156" s="173"/>
      <c r="S156" s="173"/>
      <c r="T156" s="174"/>
      <c r="AT156" s="169" t="s">
        <v>126</v>
      </c>
      <c r="AU156" s="169" t="s">
        <v>124</v>
      </c>
      <c r="AV156" s="14" t="s">
        <v>124</v>
      </c>
      <c r="AW156" s="14" t="s">
        <v>30</v>
      </c>
      <c r="AX156" s="14" t="s">
        <v>82</v>
      </c>
      <c r="AY156" s="169" t="s">
        <v>117</v>
      </c>
    </row>
    <row r="157" spans="1:65" s="2" customFormat="1" ht="24.15" customHeight="1">
      <c r="A157" s="29"/>
      <c r="B157" s="147"/>
      <c r="C157" s="182" t="s">
        <v>174</v>
      </c>
      <c r="D157" s="182" t="s">
        <v>175</v>
      </c>
      <c r="E157" s="183" t="s">
        <v>176</v>
      </c>
      <c r="F157" s="184" t="s">
        <v>177</v>
      </c>
      <c r="G157" s="185" t="s">
        <v>171</v>
      </c>
      <c r="H157" s="186">
        <v>129</v>
      </c>
      <c r="I157" s="187">
        <v>15.6</v>
      </c>
      <c r="J157" s="187">
        <f>ROUND(I157*H157,2)</f>
        <v>2012.4</v>
      </c>
      <c r="K157" s="188"/>
      <c r="L157" s="189"/>
      <c r="M157" s="190" t="s">
        <v>1</v>
      </c>
      <c r="N157" s="191" t="s">
        <v>40</v>
      </c>
      <c r="O157" s="157">
        <v>0</v>
      </c>
      <c r="P157" s="157">
        <f>O157*H157</f>
        <v>0</v>
      </c>
      <c r="Q157" s="157">
        <v>9.6000000000000002E-2</v>
      </c>
      <c r="R157" s="157">
        <f>Q157*H157</f>
        <v>12.384</v>
      </c>
      <c r="S157" s="157">
        <v>0</v>
      </c>
      <c r="T157" s="158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163</v>
      </c>
      <c r="AT157" s="159" t="s">
        <v>175</v>
      </c>
      <c r="AU157" s="159" t="s">
        <v>124</v>
      </c>
      <c r="AY157" s="17" t="s">
        <v>117</v>
      </c>
      <c r="BE157" s="160">
        <f>IF(N157="základná",J157,0)</f>
        <v>0</v>
      </c>
      <c r="BF157" s="160">
        <f>IF(N157="znížená",J157,0)</f>
        <v>2012.4</v>
      </c>
      <c r="BG157" s="160">
        <f>IF(N157="zákl. prenesená",J157,0)</f>
        <v>0</v>
      </c>
      <c r="BH157" s="160">
        <f>IF(N157="zníž. prenesená",J157,0)</f>
        <v>0</v>
      </c>
      <c r="BI157" s="160">
        <f>IF(N157="nulová",J157,0)</f>
        <v>0</v>
      </c>
      <c r="BJ157" s="17" t="s">
        <v>124</v>
      </c>
      <c r="BK157" s="160">
        <f>ROUND(I157*H157,2)</f>
        <v>2012.4</v>
      </c>
      <c r="BL157" s="17" t="s">
        <v>123</v>
      </c>
      <c r="BM157" s="159" t="s">
        <v>178</v>
      </c>
    </row>
    <row r="158" spans="1:65" s="2" customFormat="1" ht="37.799999999999997" customHeight="1">
      <c r="A158" s="29"/>
      <c r="B158" s="147"/>
      <c r="C158" s="182" t="s">
        <v>179</v>
      </c>
      <c r="D158" s="182" t="s">
        <v>175</v>
      </c>
      <c r="E158" s="183" t="s">
        <v>180</v>
      </c>
      <c r="F158" s="184" t="s">
        <v>181</v>
      </c>
      <c r="G158" s="185" t="s">
        <v>171</v>
      </c>
      <c r="H158" s="186">
        <v>150</v>
      </c>
      <c r="I158" s="187">
        <v>2.6</v>
      </c>
      <c r="J158" s="187">
        <f>ROUND(I158*H158,2)</f>
        <v>390</v>
      </c>
      <c r="K158" s="188"/>
      <c r="L158" s="189"/>
      <c r="M158" s="190" t="s">
        <v>1</v>
      </c>
      <c r="N158" s="191" t="s">
        <v>40</v>
      </c>
      <c r="O158" s="157">
        <v>0</v>
      </c>
      <c r="P158" s="157">
        <f>O158*H158</f>
        <v>0</v>
      </c>
      <c r="Q158" s="157">
        <v>9.6000000000000002E-2</v>
      </c>
      <c r="R158" s="157">
        <f>Q158*H158</f>
        <v>14.4</v>
      </c>
      <c r="S158" s="157">
        <v>0</v>
      </c>
      <c r="T158" s="158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163</v>
      </c>
      <c r="AT158" s="159" t="s">
        <v>175</v>
      </c>
      <c r="AU158" s="159" t="s">
        <v>124</v>
      </c>
      <c r="AY158" s="17" t="s">
        <v>117</v>
      </c>
      <c r="BE158" s="160">
        <f>IF(N158="základná",J158,0)</f>
        <v>0</v>
      </c>
      <c r="BF158" s="160">
        <f>IF(N158="znížená",J158,0)</f>
        <v>390</v>
      </c>
      <c r="BG158" s="160">
        <f>IF(N158="zákl. prenesená",J158,0)</f>
        <v>0</v>
      </c>
      <c r="BH158" s="160">
        <f>IF(N158="zníž. prenesená",J158,0)</f>
        <v>0</v>
      </c>
      <c r="BI158" s="160">
        <f>IF(N158="nulová",J158,0)</f>
        <v>0</v>
      </c>
      <c r="BJ158" s="17" t="s">
        <v>124</v>
      </c>
      <c r="BK158" s="160">
        <f>ROUND(I158*H158,2)</f>
        <v>390</v>
      </c>
      <c r="BL158" s="17" t="s">
        <v>123</v>
      </c>
      <c r="BM158" s="159" t="s">
        <v>182</v>
      </c>
    </row>
    <row r="159" spans="1:65" s="14" customFormat="1">
      <c r="B159" s="168"/>
      <c r="D159" s="162" t="s">
        <v>126</v>
      </c>
      <c r="E159" s="169" t="s">
        <v>1</v>
      </c>
      <c r="F159" s="170" t="s">
        <v>183</v>
      </c>
      <c r="H159" s="171">
        <v>150</v>
      </c>
      <c r="L159" s="168"/>
      <c r="M159" s="172"/>
      <c r="N159" s="173"/>
      <c r="O159" s="173"/>
      <c r="P159" s="173"/>
      <c r="Q159" s="173"/>
      <c r="R159" s="173"/>
      <c r="S159" s="173"/>
      <c r="T159" s="174"/>
      <c r="AT159" s="169" t="s">
        <v>126</v>
      </c>
      <c r="AU159" s="169" t="s">
        <v>124</v>
      </c>
      <c r="AV159" s="14" t="s">
        <v>124</v>
      </c>
      <c r="AW159" s="14" t="s">
        <v>30</v>
      </c>
      <c r="AX159" s="14" t="s">
        <v>82</v>
      </c>
      <c r="AY159" s="169" t="s">
        <v>117</v>
      </c>
    </row>
    <row r="160" spans="1:65" s="12" customFormat="1" ht="22.8" customHeight="1">
      <c r="B160" s="135"/>
      <c r="D160" s="136" t="s">
        <v>73</v>
      </c>
      <c r="E160" s="145" t="s">
        <v>168</v>
      </c>
      <c r="F160" s="145" t="s">
        <v>184</v>
      </c>
      <c r="J160" s="146">
        <f>BK160</f>
        <v>1787.85</v>
      </c>
      <c r="L160" s="135"/>
      <c r="M160" s="139"/>
      <c r="N160" s="140"/>
      <c r="O160" s="140"/>
      <c r="P160" s="141">
        <f>P161</f>
        <v>109.581131</v>
      </c>
      <c r="Q160" s="140"/>
      <c r="R160" s="141">
        <f>R161</f>
        <v>0</v>
      </c>
      <c r="S160" s="140"/>
      <c r="T160" s="142">
        <f>T161</f>
        <v>0</v>
      </c>
      <c r="AR160" s="136" t="s">
        <v>82</v>
      </c>
      <c r="AT160" s="143" t="s">
        <v>73</v>
      </c>
      <c r="AU160" s="143" t="s">
        <v>82</v>
      </c>
      <c r="AY160" s="136" t="s">
        <v>117</v>
      </c>
      <c r="BK160" s="144">
        <f>BK161</f>
        <v>1787.85</v>
      </c>
    </row>
    <row r="161" spans="1:65" s="2" customFormat="1" ht="24.15" customHeight="1">
      <c r="A161" s="29"/>
      <c r="B161" s="147"/>
      <c r="C161" s="148" t="s">
        <v>185</v>
      </c>
      <c r="D161" s="148" t="s">
        <v>119</v>
      </c>
      <c r="E161" s="149" t="s">
        <v>186</v>
      </c>
      <c r="F161" s="150" t="s">
        <v>187</v>
      </c>
      <c r="G161" s="151" t="s">
        <v>159</v>
      </c>
      <c r="H161" s="152">
        <v>100.441</v>
      </c>
      <c r="I161" s="153">
        <v>17.8</v>
      </c>
      <c r="J161" s="153">
        <f>ROUND(I161*H161,2)</f>
        <v>1787.85</v>
      </c>
      <c r="K161" s="154"/>
      <c r="L161" s="30"/>
      <c r="M161" s="155" t="s">
        <v>1</v>
      </c>
      <c r="N161" s="156" t="s">
        <v>40</v>
      </c>
      <c r="O161" s="157">
        <v>1.091</v>
      </c>
      <c r="P161" s="157">
        <f>O161*H161</f>
        <v>109.581131</v>
      </c>
      <c r="Q161" s="157">
        <v>0</v>
      </c>
      <c r="R161" s="157">
        <f>Q161*H161</f>
        <v>0</v>
      </c>
      <c r="S161" s="157">
        <v>0</v>
      </c>
      <c r="T161" s="158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123</v>
      </c>
      <c r="AT161" s="159" t="s">
        <v>119</v>
      </c>
      <c r="AU161" s="159" t="s">
        <v>124</v>
      </c>
      <c r="AY161" s="17" t="s">
        <v>117</v>
      </c>
      <c r="BE161" s="160">
        <f>IF(N161="základná",J161,0)</f>
        <v>0</v>
      </c>
      <c r="BF161" s="160">
        <f>IF(N161="znížená",J161,0)</f>
        <v>1787.85</v>
      </c>
      <c r="BG161" s="160">
        <f>IF(N161="zákl. prenesená",J161,0)</f>
        <v>0</v>
      </c>
      <c r="BH161" s="160">
        <f>IF(N161="zníž. prenesená",J161,0)</f>
        <v>0</v>
      </c>
      <c r="BI161" s="160">
        <f>IF(N161="nulová",J161,0)</f>
        <v>0</v>
      </c>
      <c r="BJ161" s="17" t="s">
        <v>124</v>
      </c>
      <c r="BK161" s="160">
        <f>ROUND(I161*H161,2)</f>
        <v>1787.85</v>
      </c>
      <c r="BL161" s="17" t="s">
        <v>123</v>
      </c>
      <c r="BM161" s="159" t="s">
        <v>188</v>
      </c>
    </row>
    <row r="162" spans="1:65" s="12" customFormat="1" ht="25.95" customHeight="1">
      <c r="B162" s="135"/>
      <c r="D162" s="136" t="s">
        <v>73</v>
      </c>
      <c r="E162" s="137" t="s">
        <v>189</v>
      </c>
      <c r="F162" s="137" t="s">
        <v>190</v>
      </c>
      <c r="J162" s="138">
        <f>BK162</f>
        <v>11122.26</v>
      </c>
      <c r="L162" s="135"/>
      <c r="M162" s="139"/>
      <c r="N162" s="140"/>
      <c r="O162" s="140"/>
      <c r="P162" s="141">
        <f>P163</f>
        <v>140.593526</v>
      </c>
      <c r="Q162" s="140"/>
      <c r="R162" s="141">
        <f>R163</f>
        <v>7.8471599999999997</v>
      </c>
      <c r="S162" s="140"/>
      <c r="T162" s="142">
        <f>T163</f>
        <v>0</v>
      </c>
      <c r="AR162" s="136" t="s">
        <v>124</v>
      </c>
      <c r="AT162" s="143" t="s">
        <v>73</v>
      </c>
      <c r="AU162" s="143" t="s">
        <v>74</v>
      </c>
      <c r="AY162" s="136" t="s">
        <v>117</v>
      </c>
      <c r="BK162" s="144">
        <f>BK163</f>
        <v>11122.26</v>
      </c>
    </row>
    <row r="163" spans="1:65" s="12" customFormat="1" ht="22.8" customHeight="1">
      <c r="B163" s="135"/>
      <c r="D163" s="136" t="s">
        <v>73</v>
      </c>
      <c r="E163" s="145" t="s">
        <v>191</v>
      </c>
      <c r="F163" s="145" t="s">
        <v>192</v>
      </c>
      <c r="J163" s="146">
        <f>BK163</f>
        <v>11122.26</v>
      </c>
      <c r="L163" s="135"/>
      <c r="M163" s="139"/>
      <c r="N163" s="140"/>
      <c r="O163" s="140"/>
      <c r="P163" s="141">
        <f>SUM(P164:P176)</f>
        <v>140.593526</v>
      </c>
      <c r="Q163" s="140"/>
      <c r="R163" s="141">
        <f>SUM(R164:R176)</f>
        <v>7.8471599999999997</v>
      </c>
      <c r="S163" s="140"/>
      <c r="T163" s="142">
        <f>SUM(T164:T176)</f>
        <v>0</v>
      </c>
      <c r="AR163" s="136" t="s">
        <v>124</v>
      </c>
      <c r="AT163" s="143" t="s">
        <v>73</v>
      </c>
      <c r="AU163" s="143" t="s">
        <v>82</v>
      </c>
      <c r="AY163" s="136" t="s">
        <v>117</v>
      </c>
      <c r="BK163" s="144">
        <f>SUM(BK164:BK176)</f>
        <v>11122.26</v>
      </c>
    </row>
    <row r="164" spans="1:65" s="2" customFormat="1" ht="24.15" customHeight="1">
      <c r="A164" s="29"/>
      <c r="B164" s="147"/>
      <c r="C164" s="148" t="s">
        <v>193</v>
      </c>
      <c r="D164" s="148" t="s">
        <v>119</v>
      </c>
      <c r="E164" s="149" t="s">
        <v>194</v>
      </c>
      <c r="F164" s="150" t="s">
        <v>195</v>
      </c>
      <c r="G164" s="151" t="s">
        <v>196</v>
      </c>
      <c r="H164" s="152">
        <v>12</v>
      </c>
      <c r="I164" s="153">
        <v>5.4</v>
      </c>
      <c r="J164" s="153">
        <f>ROUND(I164*H164,2)</f>
        <v>64.8</v>
      </c>
      <c r="K164" s="154"/>
      <c r="L164" s="30"/>
      <c r="M164" s="155" t="s">
        <v>1</v>
      </c>
      <c r="N164" s="156" t="s">
        <v>40</v>
      </c>
      <c r="O164" s="157">
        <v>0</v>
      </c>
      <c r="P164" s="157">
        <f>O164*H164</f>
        <v>0</v>
      </c>
      <c r="Q164" s="157">
        <v>6.0000000000000002E-5</v>
      </c>
      <c r="R164" s="157">
        <f>Q164*H164</f>
        <v>7.2000000000000005E-4</v>
      </c>
      <c r="S164" s="157">
        <v>0</v>
      </c>
      <c r="T164" s="158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197</v>
      </c>
      <c r="AT164" s="159" t="s">
        <v>119</v>
      </c>
      <c r="AU164" s="159" t="s">
        <v>124</v>
      </c>
      <c r="AY164" s="17" t="s">
        <v>117</v>
      </c>
      <c r="BE164" s="160">
        <f>IF(N164="základná",J164,0)</f>
        <v>0</v>
      </c>
      <c r="BF164" s="160">
        <f>IF(N164="znížená",J164,0)</f>
        <v>64.8</v>
      </c>
      <c r="BG164" s="160">
        <f>IF(N164="zákl. prenesená",J164,0)</f>
        <v>0</v>
      </c>
      <c r="BH164" s="160">
        <f>IF(N164="zníž. prenesená",J164,0)</f>
        <v>0</v>
      </c>
      <c r="BI164" s="160">
        <f>IF(N164="nulová",J164,0)</f>
        <v>0</v>
      </c>
      <c r="BJ164" s="17" t="s">
        <v>124</v>
      </c>
      <c r="BK164" s="160">
        <f>ROUND(I164*H164,2)</f>
        <v>64.8</v>
      </c>
      <c r="BL164" s="17" t="s">
        <v>197</v>
      </c>
      <c r="BM164" s="159" t="s">
        <v>198</v>
      </c>
    </row>
    <row r="165" spans="1:65" s="14" customFormat="1">
      <c r="B165" s="168"/>
      <c r="D165" s="162" t="s">
        <v>126</v>
      </c>
      <c r="E165" s="169" t="s">
        <v>1</v>
      </c>
      <c r="F165" s="170" t="s">
        <v>199</v>
      </c>
      <c r="H165" s="171">
        <v>12</v>
      </c>
      <c r="L165" s="168"/>
      <c r="M165" s="172"/>
      <c r="N165" s="173"/>
      <c r="O165" s="173"/>
      <c r="P165" s="173"/>
      <c r="Q165" s="173"/>
      <c r="R165" s="173"/>
      <c r="S165" s="173"/>
      <c r="T165" s="174"/>
      <c r="AT165" s="169" t="s">
        <v>126</v>
      </c>
      <c r="AU165" s="169" t="s">
        <v>124</v>
      </c>
      <c r="AV165" s="14" t="s">
        <v>124</v>
      </c>
      <c r="AW165" s="14" t="s">
        <v>30</v>
      </c>
      <c r="AX165" s="14" t="s">
        <v>82</v>
      </c>
      <c r="AY165" s="169" t="s">
        <v>117</v>
      </c>
    </row>
    <row r="166" spans="1:65" s="2" customFormat="1" ht="16.5" customHeight="1">
      <c r="A166" s="29"/>
      <c r="B166" s="147"/>
      <c r="C166" s="182" t="s">
        <v>200</v>
      </c>
      <c r="D166" s="182" t="s">
        <v>175</v>
      </c>
      <c r="E166" s="183" t="s">
        <v>201</v>
      </c>
      <c r="F166" s="184" t="s">
        <v>202</v>
      </c>
      <c r="G166" s="185" t="s">
        <v>196</v>
      </c>
      <c r="H166" s="186">
        <v>12</v>
      </c>
      <c r="I166" s="187">
        <v>49.5</v>
      </c>
      <c r="J166" s="187">
        <f>ROUND(I166*H166,2)</f>
        <v>594</v>
      </c>
      <c r="K166" s="188"/>
      <c r="L166" s="189"/>
      <c r="M166" s="190" t="s">
        <v>1</v>
      </c>
      <c r="N166" s="191" t="s">
        <v>40</v>
      </c>
      <c r="O166" s="157">
        <v>0</v>
      </c>
      <c r="P166" s="157">
        <f>O166*H166</f>
        <v>0</v>
      </c>
      <c r="Q166" s="157">
        <v>3.3000000000000002E-2</v>
      </c>
      <c r="R166" s="157">
        <f>Q166*H166</f>
        <v>0.39600000000000002</v>
      </c>
      <c r="S166" s="157">
        <v>0</v>
      </c>
      <c r="T166" s="158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9" t="s">
        <v>203</v>
      </c>
      <c r="AT166" s="159" t="s">
        <v>175</v>
      </c>
      <c r="AU166" s="159" t="s">
        <v>124</v>
      </c>
      <c r="AY166" s="17" t="s">
        <v>117</v>
      </c>
      <c r="BE166" s="160">
        <f>IF(N166="základná",J166,0)</f>
        <v>0</v>
      </c>
      <c r="BF166" s="160">
        <f>IF(N166="znížená",J166,0)</f>
        <v>594</v>
      </c>
      <c r="BG166" s="160">
        <f>IF(N166="zákl. prenesená",J166,0)</f>
        <v>0</v>
      </c>
      <c r="BH166" s="160">
        <f>IF(N166="zníž. prenesená",J166,0)</f>
        <v>0</v>
      </c>
      <c r="BI166" s="160">
        <f>IF(N166="nulová",J166,0)</f>
        <v>0</v>
      </c>
      <c r="BJ166" s="17" t="s">
        <v>124</v>
      </c>
      <c r="BK166" s="160">
        <f>ROUND(I166*H166,2)</f>
        <v>594</v>
      </c>
      <c r="BL166" s="17" t="s">
        <v>197</v>
      </c>
      <c r="BM166" s="159" t="s">
        <v>204</v>
      </c>
    </row>
    <row r="167" spans="1:65" s="14" customFormat="1">
      <c r="B167" s="168"/>
      <c r="D167" s="162" t="s">
        <v>126</v>
      </c>
      <c r="E167" s="169" t="s">
        <v>1</v>
      </c>
      <c r="F167" s="170" t="s">
        <v>199</v>
      </c>
      <c r="H167" s="171">
        <v>12</v>
      </c>
      <c r="L167" s="168"/>
      <c r="M167" s="172"/>
      <c r="N167" s="173"/>
      <c r="O167" s="173"/>
      <c r="P167" s="173"/>
      <c r="Q167" s="173"/>
      <c r="R167" s="173"/>
      <c r="S167" s="173"/>
      <c r="T167" s="174"/>
      <c r="AT167" s="169" t="s">
        <v>126</v>
      </c>
      <c r="AU167" s="169" t="s">
        <v>124</v>
      </c>
      <c r="AV167" s="14" t="s">
        <v>124</v>
      </c>
      <c r="AW167" s="14" t="s">
        <v>30</v>
      </c>
      <c r="AX167" s="14" t="s">
        <v>82</v>
      </c>
      <c r="AY167" s="169" t="s">
        <v>117</v>
      </c>
    </row>
    <row r="168" spans="1:65" s="2" customFormat="1" ht="24.15" customHeight="1">
      <c r="A168" s="29"/>
      <c r="B168" s="147"/>
      <c r="C168" s="148" t="s">
        <v>205</v>
      </c>
      <c r="D168" s="148" t="s">
        <v>119</v>
      </c>
      <c r="E168" s="149" t="s">
        <v>206</v>
      </c>
      <c r="F168" s="150" t="s">
        <v>207</v>
      </c>
      <c r="G168" s="151" t="s">
        <v>208</v>
      </c>
      <c r="H168" s="152">
        <v>248</v>
      </c>
      <c r="I168" s="153">
        <v>9.5</v>
      </c>
      <c r="J168" s="153">
        <f>ROUND(I168*H168,2)</f>
        <v>2356</v>
      </c>
      <c r="K168" s="154"/>
      <c r="L168" s="30"/>
      <c r="M168" s="155" t="s">
        <v>1</v>
      </c>
      <c r="N168" s="156" t="s">
        <v>40</v>
      </c>
      <c r="O168" s="157">
        <v>0.46726000000000001</v>
      </c>
      <c r="P168" s="157">
        <f>O168*H168</f>
        <v>115.88048000000001</v>
      </c>
      <c r="Q168" s="157">
        <v>0</v>
      </c>
      <c r="R168" s="157">
        <f>Q168*H168</f>
        <v>0</v>
      </c>
      <c r="S168" s="157">
        <v>0</v>
      </c>
      <c r="T168" s="158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197</v>
      </c>
      <c r="AT168" s="159" t="s">
        <v>119</v>
      </c>
      <c r="AU168" s="159" t="s">
        <v>124</v>
      </c>
      <c r="AY168" s="17" t="s">
        <v>117</v>
      </c>
      <c r="BE168" s="160">
        <f>IF(N168="základná",J168,0)</f>
        <v>0</v>
      </c>
      <c r="BF168" s="160">
        <f>IF(N168="znížená",J168,0)</f>
        <v>2356</v>
      </c>
      <c r="BG168" s="160">
        <f>IF(N168="zákl. prenesená",J168,0)</f>
        <v>0</v>
      </c>
      <c r="BH168" s="160">
        <f>IF(N168="zníž. prenesená",J168,0)</f>
        <v>0</v>
      </c>
      <c r="BI168" s="160">
        <f>IF(N168="nulová",J168,0)</f>
        <v>0</v>
      </c>
      <c r="BJ168" s="17" t="s">
        <v>124</v>
      </c>
      <c r="BK168" s="160">
        <f>ROUND(I168*H168,2)</f>
        <v>2356</v>
      </c>
      <c r="BL168" s="17" t="s">
        <v>197</v>
      </c>
      <c r="BM168" s="159" t="s">
        <v>209</v>
      </c>
    </row>
    <row r="169" spans="1:65" s="2" customFormat="1" ht="49.05" customHeight="1">
      <c r="A169" s="29"/>
      <c r="B169" s="147"/>
      <c r="C169" s="182" t="s">
        <v>197</v>
      </c>
      <c r="D169" s="182" t="s">
        <v>175</v>
      </c>
      <c r="E169" s="183" t="s">
        <v>210</v>
      </c>
      <c r="F169" s="184" t="s">
        <v>211</v>
      </c>
      <c r="G169" s="185" t="s">
        <v>208</v>
      </c>
      <c r="H169" s="186">
        <v>99</v>
      </c>
      <c r="I169" s="187">
        <v>41.1</v>
      </c>
      <c r="J169" s="187">
        <f>ROUND(I169*H169,2)</f>
        <v>4068.9</v>
      </c>
      <c r="K169" s="188"/>
      <c r="L169" s="189"/>
      <c r="M169" s="190" t="s">
        <v>1</v>
      </c>
      <c r="N169" s="191" t="s">
        <v>40</v>
      </c>
      <c r="O169" s="157">
        <v>0</v>
      </c>
      <c r="P169" s="157">
        <f>O169*H169</f>
        <v>0</v>
      </c>
      <c r="Q169" s="157">
        <v>6.3E-2</v>
      </c>
      <c r="R169" s="157">
        <f>Q169*H169</f>
        <v>6.2370000000000001</v>
      </c>
      <c r="S169" s="157">
        <v>0</v>
      </c>
      <c r="T169" s="158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203</v>
      </c>
      <c r="AT169" s="159" t="s">
        <v>175</v>
      </c>
      <c r="AU169" s="159" t="s">
        <v>124</v>
      </c>
      <c r="AY169" s="17" t="s">
        <v>117</v>
      </c>
      <c r="BE169" s="160">
        <f>IF(N169="základná",J169,0)</f>
        <v>0</v>
      </c>
      <c r="BF169" s="160">
        <f>IF(N169="znížená",J169,0)</f>
        <v>4068.9</v>
      </c>
      <c r="BG169" s="160">
        <f>IF(N169="zákl. prenesená",J169,0)</f>
        <v>0</v>
      </c>
      <c r="BH169" s="160">
        <f>IF(N169="zníž. prenesená",J169,0)</f>
        <v>0</v>
      </c>
      <c r="BI169" s="160">
        <f>IF(N169="nulová",J169,0)</f>
        <v>0</v>
      </c>
      <c r="BJ169" s="17" t="s">
        <v>124</v>
      </c>
      <c r="BK169" s="160">
        <f>ROUND(I169*H169,2)</f>
        <v>4068.9</v>
      </c>
      <c r="BL169" s="17" t="s">
        <v>197</v>
      </c>
      <c r="BM169" s="159" t="s">
        <v>212</v>
      </c>
    </row>
    <row r="170" spans="1:65" s="14" customFormat="1">
      <c r="B170" s="168"/>
      <c r="D170" s="162" t="s">
        <v>126</v>
      </c>
      <c r="E170" s="169" t="s">
        <v>1</v>
      </c>
      <c r="F170" s="170" t="s">
        <v>213</v>
      </c>
      <c r="H170" s="171">
        <v>99</v>
      </c>
      <c r="L170" s="168"/>
      <c r="M170" s="172"/>
      <c r="N170" s="173"/>
      <c r="O170" s="173"/>
      <c r="P170" s="173"/>
      <c r="Q170" s="173"/>
      <c r="R170" s="173"/>
      <c r="S170" s="173"/>
      <c r="T170" s="174"/>
      <c r="AT170" s="169" t="s">
        <v>126</v>
      </c>
      <c r="AU170" s="169" t="s">
        <v>124</v>
      </c>
      <c r="AV170" s="14" t="s">
        <v>124</v>
      </c>
      <c r="AW170" s="14" t="s">
        <v>30</v>
      </c>
      <c r="AX170" s="14" t="s">
        <v>82</v>
      </c>
      <c r="AY170" s="169" t="s">
        <v>117</v>
      </c>
    </row>
    <row r="171" spans="1:65" s="2" customFormat="1" ht="49.05" customHeight="1">
      <c r="A171" s="29"/>
      <c r="B171" s="147"/>
      <c r="C171" s="182" t="s">
        <v>214</v>
      </c>
      <c r="D171" s="182" t="s">
        <v>175</v>
      </c>
      <c r="E171" s="183" t="s">
        <v>215</v>
      </c>
      <c r="F171" s="184" t="s">
        <v>216</v>
      </c>
      <c r="G171" s="185" t="s">
        <v>171</v>
      </c>
      <c r="H171" s="186">
        <v>100</v>
      </c>
      <c r="I171" s="187">
        <v>17.399999999999999</v>
      </c>
      <c r="J171" s="187">
        <f t="shared" ref="J171:J176" si="0">ROUND(I171*H171,2)</f>
        <v>1740</v>
      </c>
      <c r="K171" s="188"/>
      <c r="L171" s="189"/>
      <c r="M171" s="190" t="s">
        <v>1</v>
      </c>
      <c r="N171" s="191" t="s">
        <v>40</v>
      </c>
      <c r="O171" s="157">
        <v>0</v>
      </c>
      <c r="P171" s="157">
        <f t="shared" ref="P171:P176" si="1">O171*H171</f>
        <v>0</v>
      </c>
      <c r="Q171" s="157">
        <v>1.0500000000000001E-2</v>
      </c>
      <c r="R171" s="157">
        <f t="shared" ref="R171:R176" si="2">Q171*H171</f>
        <v>1.05</v>
      </c>
      <c r="S171" s="157">
        <v>0</v>
      </c>
      <c r="T171" s="158">
        <f t="shared" ref="T171:T176" si="3"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9" t="s">
        <v>203</v>
      </c>
      <c r="AT171" s="159" t="s">
        <v>175</v>
      </c>
      <c r="AU171" s="159" t="s">
        <v>124</v>
      </c>
      <c r="AY171" s="17" t="s">
        <v>117</v>
      </c>
      <c r="BE171" s="160">
        <f t="shared" ref="BE171:BE176" si="4">IF(N171="základná",J171,0)</f>
        <v>0</v>
      </c>
      <c r="BF171" s="160">
        <f t="shared" ref="BF171:BF176" si="5">IF(N171="znížená",J171,0)</f>
        <v>1740</v>
      </c>
      <c r="BG171" s="160">
        <f t="shared" ref="BG171:BG176" si="6">IF(N171="zákl. prenesená",J171,0)</f>
        <v>0</v>
      </c>
      <c r="BH171" s="160">
        <f t="shared" ref="BH171:BH176" si="7">IF(N171="zníž. prenesená",J171,0)</f>
        <v>0</v>
      </c>
      <c r="BI171" s="160">
        <f t="shared" ref="BI171:BI176" si="8">IF(N171="nulová",J171,0)</f>
        <v>0</v>
      </c>
      <c r="BJ171" s="17" t="s">
        <v>124</v>
      </c>
      <c r="BK171" s="160">
        <f t="shared" ref="BK171:BK176" si="9">ROUND(I171*H171,2)</f>
        <v>1740</v>
      </c>
      <c r="BL171" s="17" t="s">
        <v>197</v>
      </c>
      <c r="BM171" s="159" t="s">
        <v>217</v>
      </c>
    </row>
    <row r="172" spans="1:65" s="2" customFormat="1" ht="33" customHeight="1">
      <c r="A172" s="29"/>
      <c r="B172" s="147"/>
      <c r="C172" s="148" t="s">
        <v>218</v>
      </c>
      <c r="D172" s="148" t="s">
        <v>119</v>
      </c>
      <c r="E172" s="149" t="s">
        <v>219</v>
      </c>
      <c r="F172" s="150" t="s">
        <v>220</v>
      </c>
      <c r="G172" s="151" t="s">
        <v>171</v>
      </c>
      <c r="H172" s="152">
        <v>1</v>
      </c>
      <c r="I172" s="153">
        <v>11.6</v>
      </c>
      <c r="J172" s="153">
        <f t="shared" si="0"/>
        <v>11.6</v>
      </c>
      <c r="K172" s="154"/>
      <c r="L172" s="30"/>
      <c r="M172" s="155" t="s">
        <v>1</v>
      </c>
      <c r="N172" s="156" t="s">
        <v>40</v>
      </c>
      <c r="O172" s="157">
        <v>0</v>
      </c>
      <c r="P172" s="157">
        <f t="shared" si="1"/>
        <v>0</v>
      </c>
      <c r="Q172" s="157">
        <v>0</v>
      </c>
      <c r="R172" s="157">
        <f t="shared" si="2"/>
        <v>0</v>
      </c>
      <c r="S172" s="157">
        <v>0</v>
      </c>
      <c r="T172" s="158">
        <f t="shared" si="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9" t="s">
        <v>197</v>
      </c>
      <c r="AT172" s="159" t="s">
        <v>119</v>
      </c>
      <c r="AU172" s="159" t="s">
        <v>124</v>
      </c>
      <c r="AY172" s="17" t="s">
        <v>117</v>
      </c>
      <c r="BE172" s="160">
        <f t="shared" si="4"/>
        <v>0</v>
      </c>
      <c r="BF172" s="160">
        <f t="shared" si="5"/>
        <v>11.6</v>
      </c>
      <c r="BG172" s="160">
        <f t="shared" si="6"/>
        <v>0</v>
      </c>
      <c r="BH172" s="160">
        <f t="shared" si="7"/>
        <v>0</v>
      </c>
      <c r="BI172" s="160">
        <f t="shared" si="8"/>
        <v>0</v>
      </c>
      <c r="BJ172" s="17" t="s">
        <v>124</v>
      </c>
      <c r="BK172" s="160">
        <f t="shared" si="9"/>
        <v>11.6</v>
      </c>
      <c r="BL172" s="17" t="s">
        <v>197</v>
      </c>
      <c r="BM172" s="159" t="s">
        <v>221</v>
      </c>
    </row>
    <row r="173" spans="1:65" s="2" customFormat="1" ht="44.25" customHeight="1">
      <c r="A173" s="29"/>
      <c r="B173" s="147"/>
      <c r="C173" s="182" t="s">
        <v>222</v>
      </c>
      <c r="D173" s="182" t="s">
        <v>175</v>
      </c>
      <c r="E173" s="183" t="s">
        <v>223</v>
      </c>
      <c r="F173" s="184" t="s">
        <v>224</v>
      </c>
      <c r="G173" s="185" t="s">
        <v>171</v>
      </c>
      <c r="H173" s="186">
        <v>1</v>
      </c>
      <c r="I173" s="187">
        <v>483.1</v>
      </c>
      <c r="J173" s="187">
        <f t="shared" si="0"/>
        <v>483.1</v>
      </c>
      <c r="K173" s="188"/>
      <c r="L173" s="189"/>
      <c r="M173" s="190" t="s">
        <v>1</v>
      </c>
      <c r="N173" s="191" t="s">
        <v>40</v>
      </c>
      <c r="O173" s="157">
        <v>0</v>
      </c>
      <c r="P173" s="157">
        <f t="shared" si="1"/>
        <v>0</v>
      </c>
      <c r="Q173" s="157">
        <v>4.1790000000000001E-2</v>
      </c>
      <c r="R173" s="157">
        <f t="shared" si="2"/>
        <v>4.1790000000000001E-2</v>
      </c>
      <c r="S173" s="157">
        <v>0</v>
      </c>
      <c r="T173" s="158">
        <f t="shared" si="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9" t="s">
        <v>203</v>
      </c>
      <c r="AT173" s="159" t="s">
        <v>175</v>
      </c>
      <c r="AU173" s="159" t="s">
        <v>124</v>
      </c>
      <c r="AY173" s="17" t="s">
        <v>117</v>
      </c>
      <c r="BE173" s="160">
        <f t="shared" si="4"/>
        <v>0</v>
      </c>
      <c r="BF173" s="160">
        <f t="shared" si="5"/>
        <v>483.1</v>
      </c>
      <c r="BG173" s="160">
        <f t="shared" si="6"/>
        <v>0</v>
      </c>
      <c r="BH173" s="160">
        <f t="shared" si="7"/>
        <v>0</v>
      </c>
      <c r="BI173" s="160">
        <f t="shared" si="8"/>
        <v>0</v>
      </c>
      <c r="BJ173" s="17" t="s">
        <v>124</v>
      </c>
      <c r="BK173" s="160">
        <f t="shared" si="9"/>
        <v>483.1</v>
      </c>
      <c r="BL173" s="17" t="s">
        <v>197</v>
      </c>
      <c r="BM173" s="159" t="s">
        <v>225</v>
      </c>
    </row>
    <row r="174" spans="1:65" s="2" customFormat="1" ht="33" customHeight="1">
      <c r="A174" s="29"/>
      <c r="B174" s="147"/>
      <c r="C174" s="148" t="s">
        <v>7</v>
      </c>
      <c r="D174" s="148" t="s">
        <v>119</v>
      </c>
      <c r="E174" s="149" t="s">
        <v>226</v>
      </c>
      <c r="F174" s="150" t="s">
        <v>227</v>
      </c>
      <c r="G174" s="151" t="s">
        <v>171</v>
      </c>
      <c r="H174" s="152">
        <v>1</v>
      </c>
      <c r="I174" s="153">
        <v>495.5</v>
      </c>
      <c r="J174" s="153">
        <f t="shared" si="0"/>
        <v>495.5</v>
      </c>
      <c r="K174" s="154"/>
      <c r="L174" s="30"/>
      <c r="M174" s="155" t="s">
        <v>1</v>
      </c>
      <c r="N174" s="156" t="s">
        <v>40</v>
      </c>
      <c r="O174" s="157">
        <v>0</v>
      </c>
      <c r="P174" s="157">
        <f t="shared" si="1"/>
        <v>0</v>
      </c>
      <c r="Q174" s="157">
        <v>0</v>
      </c>
      <c r="R174" s="157">
        <f t="shared" si="2"/>
        <v>0</v>
      </c>
      <c r="S174" s="157">
        <v>0</v>
      </c>
      <c r="T174" s="158">
        <f t="shared" si="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9" t="s">
        <v>197</v>
      </c>
      <c r="AT174" s="159" t="s">
        <v>119</v>
      </c>
      <c r="AU174" s="159" t="s">
        <v>124</v>
      </c>
      <c r="AY174" s="17" t="s">
        <v>117</v>
      </c>
      <c r="BE174" s="160">
        <f t="shared" si="4"/>
        <v>0</v>
      </c>
      <c r="BF174" s="160">
        <f t="shared" si="5"/>
        <v>495.5</v>
      </c>
      <c r="BG174" s="160">
        <f t="shared" si="6"/>
        <v>0</v>
      </c>
      <c r="BH174" s="160">
        <f t="shared" si="7"/>
        <v>0</v>
      </c>
      <c r="BI174" s="160">
        <f t="shared" si="8"/>
        <v>0</v>
      </c>
      <c r="BJ174" s="17" t="s">
        <v>124</v>
      </c>
      <c r="BK174" s="160">
        <f t="shared" si="9"/>
        <v>495.5</v>
      </c>
      <c r="BL174" s="17" t="s">
        <v>197</v>
      </c>
      <c r="BM174" s="159" t="s">
        <v>228</v>
      </c>
    </row>
    <row r="175" spans="1:65" s="2" customFormat="1" ht="44.25" customHeight="1">
      <c r="A175" s="29"/>
      <c r="B175" s="147"/>
      <c r="C175" s="182" t="s">
        <v>229</v>
      </c>
      <c r="D175" s="182" t="s">
        <v>175</v>
      </c>
      <c r="E175" s="183" t="s">
        <v>230</v>
      </c>
      <c r="F175" s="184" t="s">
        <v>231</v>
      </c>
      <c r="G175" s="185" t="s">
        <v>171</v>
      </c>
      <c r="H175" s="186">
        <v>1</v>
      </c>
      <c r="I175" s="187">
        <v>1020.3</v>
      </c>
      <c r="J175" s="187">
        <f t="shared" si="0"/>
        <v>1020.3</v>
      </c>
      <c r="K175" s="188"/>
      <c r="L175" s="189"/>
      <c r="M175" s="190" t="s">
        <v>1</v>
      </c>
      <c r="N175" s="191" t="s">
        <v>40</v>
      </c>
      <c r="O175" s="157">
        <v>0</v>
      </c>
      <c r="P175" s="157">
        <f t="shared" si="1"/>
        <v>0</v>
      </c>
      <c r="Q175" s="157">
        <v>0.12164999999999999</v>
      </c>
      <c r="R175" s="157">
        <f t="shared" si="2"/>
        <v>0.12164999999999999</v>
      </c>
      <c r="S175" s="157">
        <v>0</v>
      </c>
      <c r="T175" s="158">
        <f t="shared" si="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9" t="s">
        <v>203</v>
      </c>
      <c r="AT175" s="159" t="s">
        <v>175</v>
      </c>
      <c r="AU175" s="159" t="s">
        <v>124</v>
      </c>
      <c r="AY175" s="17" t="s">
        <v>117</v>
      </c>
      <c r="BE175" s="160">
        <f t="shared" si="4"/>
        <v>0</v>
      </c>
      <c r="BF175" s="160">
        <f t="shared" si="5"/>
        <v>1020.3</v>
      </c>
      <c r="BG175" s="160">
        <f t="shared" si="6"/>
        <v>0</v>
      </c>
      <c r="BH175" s="160">
        <f t="shared" si="7"/>
        <v>0</v>
      </c>
      <c r="BI175" s="160">
        <f t="shared" si="8"/>
        <v>0</v>
      </c>
      <c r="BJ175" s="17" t="s">
        <v>124</v>
      </c>
      <c r="BK175" s="160">
        <f t="shared" si="9"/>
        <v>1020.3</v>
      </c>
      <c r="BL175" s="17" t="s">
        <v>197</v>
      </c>
      <c r="BM175" s="159" t="s">
        <v>232</v>
      </c>
    </row>
    <row r="176" spans="1:65" s="2" customFormat="1" ht="24.15" customHeight="1">
      <c r="A176" s="29"/>
      <c r="B176" s="147"/>
      <c r="C176" s="148" t="s">
        <v>233</v>
      </c>
      <c r="D176" s="148" t="s">
        <v>119</v>
      </c>
      <c r="E176" s="149" t="s">
        <v>234</v>
      </c>
      <c r="F176" s="150" t="s">
        <v>235</v>
      </c>
      <c r="G176" s="151" t="s">
        <v>159</v>
      </c>
      <c r="H176" s="152">
        <v>7.4820000000000002</v>
      </c>
      <c r="I176" s="153">
        <v>38.5</v>
      </c>
      <c r="J176" s="153">
        <f t="shared" si="0"/>
        <v>288.06</v>
      </c>
      <c r="K176" s="154"/>
      <c r="L176" s="30"/>
      <c r="M176" s="192" t="s">
        <v>1</v>
      </c>
      <c r="N176" s="193" t="s">
        <v>40</v>
      </c>
      <c r="O176" s="194">
        <v>3.3029999999999999</v>
      </c>
      <c r="P176" s="194">
        <f t="shared" si="1"/>
        <v>24.713045999999999</v>
      </c>
      <c r="Q176" s="194">
        <v>0</v>
      </c>
      <c r="R176" s="194">
        <f t="shared" si="2"/>
        <v>0</v>
      </c>
      <c r="S176" s="194">
        <v>0</v>
      </c>
      <c r="T176" s="195">
        <f t="shared" si="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9" t="s">
        <v>197</v>
      </c>
      <c r="AT176" s="159" t="s">
        <v>119</v>
      </c>
      <c r="AU176" s="159" t="s">
        <v>124</v>
      </c>
      <c r="AY176" s="17" t="s">
        <v>117</v>
      </c>
      <c r="BE176" s="160">
        <f t="shared" si="4"/>
        <v>0</v>
      </c>
      <c r="BF176" s="160">
        <f t="shared" si="5"/>
        <v>288.06</v>
      </c>
      <c r="BG176" s="160">
        <f t="shared" si="6"/>
        <v>0</v>
      </c>
      <c r="BH176" s="160">
        <f t="shared" si="7"/>
        <v>0</v>
      </c>
      <c r="BI176" s="160">
        <f t="shared" si="8"/>
        <v>0</v>
      </c>
      <c r="BJ176" s="17" t="s">
        <v>124</v>
      </c>
      <c r="BK176" s="160">
        <f t="shared" si="9"/>
        <v>288.06</v>
      </c>
      <c r="BL176" s="17" t="s">
        <v>197</v>
      </c>
      <c r="BM176" s="159" t="s">
        <v>236</v>
      </c>
    </row>
    <row r="177" spans="1:31" s="2" customFormat="1" ht="6.9" customHeight="1">
      <c r="A177" s="29"/>
      <c r="B177" s="47"/>
      <c r="C177" s="48"/>
      <c r="D177" s="48"/>
      <c r="E177" s="48"/>
      <c r="F177" s="48"/>
      <c r="G177" s="48"/>
      <c r="H177" s="48"/>
      <c r="I177" s="48"/>
      <c r="J177" s="48"/>
      <c r="K177" s="48"/>
      <c r="L177" s="30"/>
      <c r="M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</row>
  </sheetData>
  <autoFilter ref="C122:K176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73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3"/>
    </row>
    <row r="2" spans="1:46" s="1" customFormat="1" ht="36.9" customHeight="1">
      <c r="L2" s="196" t="s">
        <v>5</v>
      </c>
      <c r="M2" s="197"/>
      <c r="N2" s="197"/>
      <c r="O2" s="197"/>
      <c r="P2" s="197"/>
      <c r="Q2" s="197"/>
      <c r="R2" s="197"/>
      <c r="S2" s="197"/>
      <c r="T2" s="197"/>
      <c r="U2" s="197"/>
      <c r="V2" s="197"/>
      <c r="AT2" s="17" t="s">
        <v>86</v>
      </c>
    </row>
    <row r="3" spans="1:46" s="1" customFormat="1" ht="6.9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74</v>
      </c>
    </row>
    <row r="4" spans="1:46" s="1" customFormat="1" ht="24.9" hidden="1" customHeight="1">
      <c r="B4" s="20"/>
      <c r="D4" s="21" t="s">
        <v>88</v>
      </c>
      <c r="L4" s="20"/>
      <c r="M4" s="94" t="s">
        <v>10</v>
      </c>
      <c r="AT4" s="17" t="s">
        <v>3</v>
      </c>
    </row>
    <row r="5" spans="1:46" s="1" customFormat="1" ht="6.9" hidden="1" customHeight="1">
      <c r="B5" s="20"/>
      <c r="L5" s="20"/>
    </row>
    <row r="6" spans="1:46" s="1" customFormat="1" ht="12" hidden="1" customHeight="1">
      <c r="B6" s="20"/>
      <c r="D6" s="26" t="s">
        <v>14</v>
      </c>
      <c r="L6" s="20"/>
    </row>
    <row r="7" spans="1:46" s="1" customFormat="1" ht="16.5" hidden="1" customHeight="1">
      <c r="B7" s="20"/>
      <c r="E7" s="234" t="str">
        <f>'Rekapitulácia stavby'!K6</f>
        <v>Cintorín v obci Hajtovka</v>
      </c>
      <c r="F7" s="235"/>
      <c r="G7" s="235"/>
      <c r="H7" s="235"/>
      <c r="L7" s="20"/>
    </row>
    <row r="8" spans="1:46" s="2" customFormat="1" ht="12" hidden="1" customHeight="1">
      <c r="A8" s="29"/>
      <c r="B8" s="30"/>
      <c r="C8" s="29"/>
      <c r="D8" s="26" t="s">
        <v>89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hidden="1" customHeight="1">
      <c r="A9" s="29"/>
      <c r="B9" s="30"/>
      <c r="C9" s="29"/>
      <c r="D9" s="29"/>
      <c r="E9" s="208" t="s">
        <v>237</v>
      </c>
      <c r="F9" s="233"/>
      <c r="G9" s="233"/>
      <c r="H9" s="233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idden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hidden="1" customHeight="1">
      <c r="A11" s="29"/>
      <c r="B11" s="30"/>
      <c r="C11" s="29"/>
      <c r="D11" s="26" t="s">
        <v>16</v>
      </c>
      <c r="E11" s="29"/>
      <c r="F11" s="24" t="s">
        <v>1</v>
      </c>
      <c r="G11" s="29"/>
      <c r="H11" s="29"/>
      <c r="I11" s="26" t="s">
        <v>17</v>
      </c>
      <c r="J11" s="24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hidden="1" customHeight="1">
      <c r="A12" s="29"/>
      <c r="B12" s="30"/>
      <c r="C12" s="29"/>
      <c r="D12" s="26" t="s">
        <v>18</v>
      </c>
      <c r="E12" s="29"/>
      <c r="F12" s="24" t="s">
        <v>19</v>
      </c>
      <c r="G12" s="29"/>
      <c r="H12" s="29"/>
      <c r="I12" s="26" t="s">
        <v>20</v>
      </c>
      <c r="J12" s="55" t="str">
        <f>'Rekapitulácia stavby'!AN8</f>
        <v>14. 6. 2023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8" hidden="1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6" t="s">
        <v>22</v>
      </c>
      <c r="E14" s="29"/>
      <c r="F14" s="29"/>
      <c r="G14" s="29"/>
      <c r="H14" s="29"/>
      <c r="I14" s="26" t="s">
        <v>23</v>
      </c>
      <c r="J14" s="24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hidden="1" customHeight="1">
      <c r="A15" s="29"/>
      <c r="B15" s="30"/>
      <c r="C15" s="29"/>
      <c r="D15" s="29"/>
      <c r="E15" s="24" t="s">
        <v>24</v>
      </c>
      <c r="F15" s="29"/>
      <c r="G15" s="29"/>
      <c r="H15" s="29"/>
      <c r="I15" s="26" t="s">
        <v>25</v>
      </c>
      <c r="J15" s="24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hidden="1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hidden="1" customHeight="1">
      <c r="A17" s="29"/>
      <c r="B17" s="30"/>
      <c r="C17" s="29"/>
      <c r="D17" s="26" t="s">
        <v>26</v>
      </c>
      <c r="E17" s="29"/>
      <c r="F17" s="29"/>
      <c r="G17" s="29"/>
      <c r="H17" s="29"/>
      <c r="I17" s="26" t="s">
        <v>23</v>
      </c>
      <c r="J17" s="24" t="str">
        <f>'Rekapitulácia stavby'!AN13</f>
        <v/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hidden="1" customHeight="1">
      <c r="A18" s="29"/>
      <c r="B18" s="30"/>
      <c r="C18" s="29"/>
      <c r="D18" s="29"/>
      <c r="E18" s="227" t="str">
        <f>'Rekapitulácia stavby'!E14</f>
        <v xml:space="preserve"> </v>
      </c>
      <c r="F18" s="227"/>
      <c r="G18" s="227"/>
      <c r="H18" s="227"/>
      <c r="I18" s="26" t="s">
        <v>25</v>
      </c>
      <c r="J18" s="24" t="str">
        <f>'Rekapitulácia stavby'!AN14</f>
        <v/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hidden="1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hidden="1" customHeight="1">
      <c r="A20" s="29"/>
      <c r="B20" s="30"/>
      <c r="C20" s="29"/>
      <c r="D20" s="26" t="s">
        <v>28</v>
      </c>
      <c r="E20" s="29"/>
      <c r="F20" s="29"/>
      <c r="G20" s="29"/>
      <c r="H20" s="29"/>
      <c r="I20" s="26" t="s">
        <v>23</v>
      </c>
      <c r="J20" s="24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hidden="1" customHeight="1">
      <c r="A21" s="29"/>
      <c r="B21" s="30"/>
      <c r="C21" s="29"/>
      <c r="D21" s="29"/>
      <c r="E21" s="24" t="s">
        <v>29</v>
      </c>
      <c r="F21" s="29"/>
      <c r="G21" s="29"/>
      <c r="H21" s="29"/>
      <c r="I21" s="26" t="s">
        <v>25</v>
      </c>
      <c r="J21" s="24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hidden="1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hidden="1" customHeight="1">
      <c r="A23" s="29"/>
      <c r="B23" s="30"/>
      <c r="C23" s="29"/>
      <c r="D23" s="26" t="s">
        <v>31</v>
      </c>
      <c r="E23" s="29"/>
      <c r="F23" s="29"/>
      <c r="G23" s="29"/>
      <c r="H23" s="29"/>
      <c r="I23" s="26" t="s">
        <v>23</v>
      </c>
      <c r="J23" s="24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hidden="1" customHeight="1">
      <c r="A24" s="29"/>
      <c r="B24" s="30"/>
      <c r="C24" s="29"/>
      <c r="D24" s="29"/>
      <c r="E24" s="24" t="s">
        <v>32</v>
      </c>
      <c r="F24" s="29"/>
      <c r="G24" s="29"/>
      <c r="H24" s="29"/>
      <c r="I24" s="26" t="s">
        <v>25</v>
      </c>
      <c r="J24" s="24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hidden="1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hidden="1" customHeight="1">
      <c r="A26" s="29"/>
      <c r="B26" s="30"/>
      <c r="C26" s="29"/>
      <c r="D26" s="26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hidden="1" customHeight="1">
      <c r="A27" s="95"/>
      <c r="B27" s="96"/>
      <c r="C27" s="95"/>
      <c r="D27" s="95"/>
      <c r="E27" s="229" t="s">
        <v>1</v>
      </c>
      <c r="F27" s="229"/>
      <c r="G27" s="229"/>
      <c r="H27" s="229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" hidden="1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hidden="1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hidden="1" customHeight="1">
      <c r="A30" s="29"/>
      <c r="B30" s="30"/>
      <c r="C30" s="29"/>
      <c r="D30" s="98" t="s">
        <v>34</v>
      </c>
      <c r="E30" s="29"/>
      <c r="F30" s="29"/>
      <c r="G30" s="29"/>
      <c r="H30" s="29"/>
      <c r="I30" s="29"/>
      <c r="J30" s="71">
        <f>ROUND(J122, 2)</f>
        <v>9072.5499999999993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hidden="1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hidden="1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hidden="1" customHeight="1">
      <c r="A33" s="29"/>
      <c r="B33" s="30"/>
      <c r="C33" s="29"/>
      <c r="D33" s="99" t="s">
        <v>38</v>
      </c>
      <c r="E33" s="35" t="s">
        <v>39</v>
      </c>
      <c r="F33" s="100">
        <f>ROUND((SUM(BE122:BE172)),  2)</f>
        <v>0</v>
      </c>
      <c r="G33" s="101"/>
      <c r="H33" s="101"/>
      <c r="I33" s="102">
        <v>0.2</v>
      </c>
      <c r="J33" s="100">
        <f>ROUND(((SUM(BE122:BE172))*I33),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hidden="1" customHeight="1">
      <c r="A34" s="29"/>
      <c r="B34" s="30"/>
      <c r="C34" s="29"/>
      <c r="D34" s="29"/>
      <c r="E34" s="35" t="s">
        <v>40</v>
      </c>
      <c r="F34" s="103">
        <f>ROUND((SUM(BF122:BF172)),  2)</f>
        <v>9072.5499999999993</v>
      </c>
      <c r="G34" s="29"/>
      <c r="H34" s="29"/>
      <c r="I34" s="104">
        <v>0.2</v>
      </c>
      <c r="J34" s="103">
        <f>ROUND(((SUM(BF122:BF172))*I34),  2)</f>
        <v>1814.51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6" t="s">
        <v>41</v>
      </c>
      <c r="F35" s="103">
        <f>ROUND((SUM(BG122:BG172)),  2)</f>
        <v>0</v>
      </c>
      <c r="G35" s="29"/>
      <c r="H35" s="29"/>
      <c r="I35" s="104">
        <v>0.2</v>
      </c>
      <c r="J35" s="103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>
      <c r="A36" s="29"/>
      <c r="B36" s="30"/>
      <c r="C36" s="29"/>
      <c r="D36" s="29"/>
      <c r="E36" s="26" t="s">
        <v>42</v>
      </c>
      <c r="F36" s="103">
        <f>ROUND((SUM(BH122:BH172)),  2)</f>
        <v>0</v>
      </c>
      <c r="G36" s="29"/>
      <c r="H36" s="29"/>
      <c r="I36" s="104">
        <v>0.2</v>
      </c>
      <c r="J36" s="103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>
      <c r="A37" s="29"/>
      <c r="B37" s="30"/>
      <c r="C37" s="29"/>
      <c r="D37" s="29"/>
      <c r="E37" s="35" t="s">
        <v>43</v>
      </c>
      <c r="F37" s="100">
        <f>ROUND((SUM(BI122:BI172)),  2)</f>
        <v>0</v>
      </c>
      <c r="G37" s="101"/>
      <c r="H37" s="101"/>
      <c r="I37" s="102">
        <v>0</v>
      </c>
      <c r="J37" s="100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hidden="1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hidden="1" customHeight="1">
      <c r="A39" s="29"/>
      <c r="B39" s="30"/>
      <c r="C39" s="105"/>
      <c r="D39" s="106" t="s">
        <v>44</v>
      </c>
      <c r="E39" s="60"/>
      <c r="F39" s="60"/>
      <c r="G39" s="107" t="s">
        <v>45</v>
      </c>
      <c r="H39" s="108" t="s">
        <v>46</v>
      </c>
      <c r="I39" s="60"/>
      <c r="J39" s="109">
        <f>SUM(J30:J37)</f>
        <v>10887.06</v>
      </c>
      <c r="K39" s="110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hidden="1" customHeight="1">
      <c r="B41" s="20"/>
      <c r="L41" s="20"/>
    </row>
    <row r="42" spans="1:31" s="1" customFormat="1" ht="14.4" hidden="1" customHeight="1">
      <c r="B42" s="20"/>
      <c r="L42" s="20"/>
    </row>
    <row r="43" spans="1:31" s="1" customFormat="1" ht="14.4" hidden="1" customHeight="1">
      <c r="B43" s="20"/>
      <c r="L43" s="20"/>
    </row>
    <row r="44" spans="1:31" s="1" customFormat="1" ht="14.4" hidden="1" customHeight="1">
      <c r="B44" s="20"/>
      <c r="L44" s="20"/>
    </row>
    <row r="45" spans="1:31" s="1" customFormat="1" ht="14.4" hidden="1" customHeight="1">
      <c r="B45" s="20"/>
      <c r="L45" s="20"/>
    </row>
    <row r="46" spans="1:31" s="1" customFormat="1" ht="14.4" hidden="1" customHeight="1">
      <c r="B46" s="20"/>
      <c r="L46" s="20"/>
    </row>
    <row r="47" spans="1:31" s="1" customFormat="1" ht="14.4" hidden="1" customHeight="1">
      <c r="B47" s="20"/>
      <c r="L47" s="20"/>
    </row>
    <row r="48" spans="1:31" s="1" customFormat="1" ht="14.4" hidden="1" customHeight="1">
      <c r="B48" s="20"/>
      <c r="L48" s="20"/>
    </row>
    <row r="49" spans="1:31" s="1" customFormat="1" ht="14.4" hidden="1" customHeight="1">
      <c r="B49" s="20"/>
      <c r="L49" s="20"/>
    </row>
    <row r="50" spans="1:31" s="2" customFormat="1" ht="14.4" hidden="1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3.2" hidden="1">
      <c r="A61" s="29"/>
      <c r="B61" s="30"/>
      <c r="C61" s="29"/>
      <c r="D61" s="45" t="s">
        <v>49</v>
      </c>
      <c r="E61" s="32"/>
      <c r="F61" s="111" t="s">
        <v>50</v>
      </c>
      <c r="G61" s="45" t="s">
        <v>49</v>
      </c>
      <c r="H61" s="32"/>
      <c r="I61" s="32"/>
      <c r="J61" s="112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3.2" hidden="1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3.2" hidden="1">
      <c r="A76" s="29"/>
      <c r="B76" s="30"/>
      <c r="C76" s="29"/>
      <c r="D76" s="45" t="s">
        <v>49</v>
      </c>
      <c r="E76" s="32"/>
      <c r="F76" s="111" t="s">
        <v>50</v>
      </c>
      <c r="G76" s="45" t="s">
        <v>49</v>
      </c>
      <c r="H76" s="32"/>
      <c r="I76" s="32"/>
      <c r="J76" s="112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hidden="1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47" s="2" customFormat="1" ht="6.9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>
      <c r="A82" s="29"/>
      <c r="B82" s="30"/>
      <c r="C82" s="21" t="s">
        <v>91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6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34" t="str">
        <f>E7</f>
        <v>Cintorín v obci Hajtovka</v>
      </c>
      <c r="F85" s="235"/>
      <c r="G85" s="235"/>
      <c r="H85" s="235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6" t="s">
        <v>89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08" t="str">
        <f>E9</f>
        <v>02 - Spevnené plochy, chodník</v>
      </c>
      <c r="F87" s="233"/>
      <c r="G87" s="233"/>
      <c r="H87" s="233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6" t="s">
        <v>18</v>
      </c>
      <c r="D89" s="29"/>
      <c r="E89" s="29"/>
      <c r="F89" s="24" t="str">
        <f>F12</f>
        <v>Hajtovka</v>
      </c>
      <c r="G89" s="29"/>
      <c r="H89" s="29"/>
      <c r="I89" s="26" t="s">
        <v>20</v>
      </c>
      <c r="J89" s="55" t="str">
        <f>IF(J12="","",J12)</f>
        <v>14. 6. 2023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65" hidden="1" customHeight="1">
      <c r="A91" s="29"/>
      <c r="B91" s="30"/>
      <c r="C91" s="26" t="s">
        <v>22</v>
      </c>
      <c r="D91" s="29"/>
      <c r="E91" s="29"/>
      <c r="F91" s="24" t="str">
        <f>E15</f>
        <v>Obec Hajtovka</v>
      </c>
      <c r="G91" s="29"/>
      <c r="H91" s="29"/>
      <c r="I91" s="26" t="s">
        <v>28</v>
      </c>
      <c r="J91" s="27" t="str">
        <f>E21</f>
        <v>Ing. Vladislav Slosarčik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hidden="1" customHeight="1">
      <c r="A92" s="29"/>
      <c r="B92" s="30"/>
      <c r="C92" s="26" t="s">
        <v>26</v>
      </c>
      <c r="D92" s="29"/>
      <c r="E92" s="29"/>
      <c r="F92" s="24" t="str">
        <f>IF(E18="","",E18)</f>
        <v xml:space="preserve"> </v>
      </c>
      <c r="G92" s="29"/>
      <c r="H92" s="29"/>
      <c r="I92" s="26" t="s">
        <v>31</v>
      </c>
      <c r="J92" s="27" t="str">
        <f>E24</f>
        <v>Ing. Slosarčik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3" t="s">
        <v>92</v>
      </c>
      <c r="D94" s="105"/>
      <c r="E94" s="105"/>
      <c r="F94" s="105"/>
      <c r="G94" s="105"/>
      <c r="H94" s="105"/>
      <c r="I94" s="105"/>
      <c r="J94" s="114" t="s">
        <v>93</v>
      </c>
      <c r="K94" s="105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8" hidden="1" customHeight="1">
      <c r="A96" s="29"/>
      <c r="B96" s="30"/>
      <c r="C96" s="115" t="s">
        <v>94</v>
      </c>
      <c r="D96" s="29"/>
      <c r="E96" s="29"/>
      <c r="F96" s="29"/>
      <c r="G96" s="29"/>
      <c r="H96" s="29"/>
      <c r="I96" s="29"/>
      <c r="J96" s="71">
        <f>J122</f>
        <v>9072.5500000000011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95</v>
      </c>
    </row>
    <row r="97" spans="1:31" s="9" customFormat="1" ht="24.9" hidden="1" customHeight="1">
      <c r="B97" s="116"/>
      <c r="D97" s="117" t="s">
        <v>238</v>
      </c>
      <c r="E97" s="118"/>
      <c r="F97" s="118"/>
      <c r="G97" s="118"/>
      <c r="H97" s="118"/>
      <c r="I97" s="118"/>
      <c r="J97" s="119">
        <f>J123</f>
        <v>491.53999999999996</v>
      </c>
      <c r="L97" s="116"/>
    </row>
    <row r="98" spans="1:31" s="9" customFormat="1" ht="24.9" hidden="1" customHeight="1">
      <c r="B98" s="116"/>
      <c r="D98" s="117" t="s">
        <v>239</v>
      </c>
      <c r="E98" s="118"/>
      <c r="F98" s="118"/>
      <c r="G98" s="118"/>
      <c r="H98" s="118"/>
      <c r="I98" s="118"/>
      <c r="J98" s="119">
        <f>J136</f>
        <v>1342.92</v>
      </c>
      <c r="L98" s="116"/>
    </row>
    <row r="99" spans="1:31" s="9" customFormat="1" ht="24.9" hidden="1" customHeight="1">
      <c r="B99" s="116"/>
      <c r="D99" s="117" t="s">
        <v>96</v>
      </c>
      <c r="E99" s="118"/>
      <c r="F99" s="118"/>
      <c r="G99" s="118"/>
      <c r="H99" s="118"/>
      <c r="I99" s="118"/>
      <c r="J99" s="119">
        <f>J144</f>
        <v>7238.0900000000011</v>
      </c>
      <c r="L99" s="116"/>
    </row>
    <row r="100" spans="1:31" s="10" customFormat="1" ht="19.95" hidden="1" customHeight="1">
      <c r="B100" s="120"/>
      <c r="D100" s="121" t="s">
        <v>240</v>
      </c>
      <c r="E100" s="122"/>
      <c r="F100" s="122"/>
      <c r="G100" s="122"/>
      <c r="H100" s="122"/>
      <c r="I100" s="122"/>
      <c r="J100" s="123">
        <f>J145</f>
        <v>364.33000000000004</v>
      </c>
      <c r="L100" s="120"/>
    </row>
    <row r="101" spans="1:31" s="10" customFormat="1" ht="19.95" hidden="1" customHeight="1">
      <c r="B101" s="120"/>
      <c r="D101" s="121" t="s">
        <v>241</v>
      </c>
      <c r="E101" s="122"/>
      <c r="F101" s="122"/>
      <c r="G101" s="122"/>
      <c r="H101" s="122"/>
      <c r="I101" s="122"/>
      <c r="J101" s="123">
        <f>J153</f>
        <v>5550.3700000000008</v>
      </c>
      <c r="L101" s="120"/>
    </row>
    <row r="102" spans="1:31" s="10" customFormat="1" ht="19.95" hidden="1" customHeight="1">
      <c r="B102" s="120"/>
      <c r="D102" s="121" t="s">
        <v>242</v>
      </c>
      <c r="E102" s="122"/>
      <c r="F102" s="122"/>
      <c r="G102" s="122"/>
      <c r="H102" s="122"/>
      <c r="I102" s="122"/>
      <c r="J102" s="123">
        <f>J171</f>
        <v>1323.39</v>
      </c>
      <c r="L102" s="120"/>
    </row>
    <row r="103" spans="1:31" s="2" customFormat="1" ht="21.75" hidden="1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" hidden="1" customHeight="1">
      <c r="A104" s="29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hidden="1"/>
    <row r="106" spans="1:31" hidden="1"/>
    <row r="107" spans="1:31" hidden="1"/>
    <row r="108" spans="1:31" s="2" customFormat="1" ht="6.9" customHeight="1">
      <c r="A108" s="29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" customHeight="1">
      <c r="A109" s="29"/>
      <c r="B109" s="30"/>
      <c r="C109" s="21" t="s">
        <v>103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6" t="s">
        <v>14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34" t="str">
        <f>E7</f>
        <v>Cintorín v obci Hajtovka</v>
      </c>
      <c r="F112" s="235"/>
      <c r="G112" s="235"/>
      <c r="H112" s="235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6" t="s">
        <v>89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08" t="str">
        <f>E9</f>
        <v>02 - Spevnené plochy, chodník</v>
      </c>
      <c r="F114" s="233"/>
      <c r="G114" s="233"/>
      <c r="H114" s="233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6" t="s">
        <v>18</v>
      </c>
      <c r="D116" s="29"/>
      <c r="E116" s="29"/>
      <c r="F116" s="24" t="str">
        <f>F12</f>
        <v>Hajtovka</v>
      </c>
      <c r="G116" s="29"/>
      <c r="H116" s="29"/>
      <c r="I116" s="26" t="s">
        <v>20</v>
      </c>
      <c r="J116" s="55" t="str">
        <f>IF(J12="","",J12)</f>
        <v>14. 6. 2023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25.65" customHeight="1">
      <c r="A118" s="29"/>
      <c r="B118" s="30"/>
      <c r="C118" s="26" t="s">
        <v>22</v>
      </c>
      <c r="D118" s="29"/>
      <c r="E118" s="29"/>
      <c r="F118" s="24" t="str">
        <f>E15</f>
        <v>Obec Hajtovka</v>
      </c>
      <c r="G118" s="29"/>
      <c r="H118" s="29"/>
      <c r="I118" s="26" t="s">
        <v>28</v>
      </c>
      <c r="J118" s="27" t="str">
        <f>E21</f>
        <v>Ing. Vladislav Slosarčik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15" customHeight="1">
      <c r="A119" s="29"/>
      <c r="B119" s="30"/>
      <c r="C119" s="26" t="s">
        <v>26</v>
      </c>
      <c r="D119" s="29"/>
      <c r="E119" s="29"/>
      <c r="F119" s="24" t="str">
        <f>IF(E18="","",E18)</f>
        <v xml:space="preserve"> </v>
      </c>
      <c r="G119" s="29"/>
      <c r="H119" s="29"/>
      <c r="I119" s="26" t="s">
        <v>31</v>
      </c>
      <c r="J119" s="27" t="str">
        <f>E24</f>
        <v>Ing. Slosarčik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24"/>
      <c r="B121" s="125"/>
      <c r="C121" s="126" t="s">
        <v>104</v>
      </c>
      <c r="D121" s="127" t="s">
        <v>59</v>
      </c>
      <c r="E121" s="127" t="s">
        <v>55</v>
      </c>
      <c r="F121" s="127" t="s">
        <v>56</v>
      </c>
      <c r="G121" s="127" t="s">
        <v>105</v>
      </c>
      <c r="H121" s="127" t="s">
        <v>106</v>
      </c>
      <c r="I121" s="127" t="s">
        <v>107</v>
      </c>
      <c r="J121" s="128" t="s">
        <v>93</v>
      </c>
      <c r="K121" s="129" t="s">
        <v>108</v>
      </c>
      <c r="L121" s="130"/>
      <c r="M121" s="62" t="s">
        <v>1</v>
      </c>
      <c r="N121" s="63" t="s">
        <v>38</v>
      </c>
      <c r="O121" s="63" t="s">
        <v>109</v>
      </c>
      <c r="P121" s="63" t="s">
        <v>110</v>
      </c>
      <c r="Q121" s="63" t="s">
        <v>111</v>
      </c>
      <c r="R121" s="63" t="s">
        <v>112</v>
      </c>
      <c r="S121" s="63" t="s">
        <v>113</v>
      </c>
      <c r="T121" s="64" t="s">
        <v>114</v>
      </c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4"/>
    </row>
    <row r="122" spans="1:65" s="2" customFormat="1" ht="22.8" customHeight="1">
      <c r="A122" s="29"/>
      <c r="B122" s="30"/>
      <c r="C122" s="69" t="s">
        <v>94</v>
      </c>
      <c r="D122" s="29"/>
      <c r="E122" s="29"/>
      <c r="F122" s="29"/>
      <c r="G122" s="29"/>
      <c r="H122" s="29"/>
      <c r="I122" s="29"/>
      <c r="J122" s="131">
        <f>BK122</f>
        <v>9072.5500000000011</v>
      </c>
      <c r="K122" s="29"/>
      <c r="L122" s="30"/>
      <c r="M122" s="65"/>
      <c r="N122" s="56"/>
      <c r="O122" s="66"/>
      <c r="P122" s="132">
        <f>P123+P136+P144</f>
        <v>215.60897</v>
      </c>
      <c r="Q122" s="66"/>
      <c r="R122" s="132">
        <f>R123+R136+R144</f>
        <v>135.0401</v>
      </c>
      <c r="S122" s="66"/>
      <c r="T122" s="133">
        <f>T123+T136+T144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7" t="s">
        <v>73</v>
      </c>
      <c r="AU122" s="17" t="s">
        <v>95</v>
      </c>
      <c r="BK122" s="134">
        <f>BK123+BK136+BK144</f>
        <v>9072.5500000000011</v>
      </c>
    </row>
    <row r="123" spans="1:65" s="12" customFormat="1" ht="25.95" customHeight="1">
      <c r="B123" s="135"/>
      <c r="D123" s="136" t="s">
        <v>73</v>
      </c>
      <c r="E123" s="137" t="s">
        <v>82</v>
      </c>
      <c r="F123" s="137" t="s">
        <v>243</v>
      </c>
      <c r="J123" s="138">
        <f>BK123</f>
        <v>491.53999999999996</v>
      </c>
      <c r="L123" s="135"/>
      <c r="M123" s="139"/>
      <c r="N123" s="140"/>
      <c r="O123" s="140"/>
      <c r="P123" s="141">
        <f>SUM(P124:P135)</f>
        <v>23.77375</v>
      </c>
      <c r="Q123" s="140"/>
      <c r="R123" s="141">
        <f>SUM(R124:R135)</f>
        <v>0</v>
      </c>
      <c r="S123" s="140"/>
      <c r="T123" s="142">
        <f>SUM(T124:T135)</f>
        <v>0</v>
      </c>
      <c r="AR123" s="136" t="s">
        <v>82</v>
      </c>
      <c r="AT123" s="143" t="s">
        <v>73</v>
      </c>
      <c r="AU123" s="143" t="s">
        <v>74</v>
      </c>
      <c r="AY123" s="136" t="s">
        <v>117</v>
      </c>
      <c r="BK123" s="144">
        <f>SUM(BK124:BK135)</f>
        <v>491.53999999999996</v>
      </c>
    </row>
    <row r="124" spans="1:65" s="2" customFormat="1" ht="24.15" customHeight="1">
      <c r="A124" s="29"/>
      <c r="B124" s="147"/>
      <c r="C124" s="148" t="s">
        <v>82</v>
      </c>
      <c r="D124" s="148" t="s">
        <v>119</v>
      </c>
      <c r="E124" s="149" t="s">
        <v>244</v>
      </c>
      <c r="F124" s="150" t="s">
        <v>245</v>
      </c>
      <c r="G124" s="151" t="s">
        <v>122</v>
      </c>
      <c r="H124" s="152">
        <v>37.049999999999997</v>
      </c>
      <c r="I124" s="153">
        <v>8.3000000000000007</v>
      </c>
      <c r="J124" s="153">
        <f>ROUND(I124*H124,2)</f>
        <v>307.52</v>
      </c>
      <c r="K124" s="154"/>
      <c r="L124" s="30"/>
      <c r="M124" s="155" t="s">
        <v>1</v>
      </c>
      <c r="N124" s="156" t="s">
        <v>40</v>
      </c>
      <c r="O124" s="157">
        <v>0.46</v>
      </c>
      <c r="P124" s="157">
        <f>O124*H124</f>
        <v>17.042999999999999</v>
      </c>
      <c r="Q124" s="157">
        <v>0</v>
      </c>
      <c r="R124" s="157">
        <f>Q124*H124</f>
        <v>0</v>
      </c>
      <c r="S124" s="157">
        <v>0</v>
      </c>
      <c r="T124" s="158">
        <f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9" t="s">
        <v>123</v>
      </c>
      <c r="AT124" s="159" t="s">
        <v>119</v>
      </c>
      <c r="AU124" s="159" t="s">
        <v>82</v>
      </c>
      <c r="AY124" s="17" t="s">
        <v>117</v>
      </c>
      <c r="BE124" s="160">
        <f>IF(N124="základná",J124,0)</f>
        <v>0</v>
      </c>
      <c r="BF124" s="160">
        <f>IF(N124="znížená",J124,0)</f>
        <v>307.52</v>
      </c>
      <c r="BG124" s="160">
        <f>IF(N124="zákl. prenesená",J124,0)</f>
        <v>0</v>
      </c>
      <c r="BH124" s="160">
        <f>IF(N124="zníž. prenesená",J124,0)</f>
        <v>0</v>
      </c>
      <c r="BI124" s="160">
        <f>IF(N124="nulová",J124,0)</f>
        <v>0</v>
      </c>
      <c r="BJ124" s="17" t="s">
        <v>124</v>
      </c>
      <c r="BK124" s="160">
        <f>ROUND(I124*H124,2)</f>
        <v>307.52</v>
      </c>
      <c r="BL124" s="17" t="s">
        <v>123</v>
      </c>
      <c r="BM124" s="159" t="s">
        <v>246</v>
      </c>
    </row>
    <row r="125" spans="1:65" s="14" customFormat="1">
      <c r="B125" s="168"/>
      <c r="D125" s="162" t="s">
        <v>126</v>
      </c>
      <c r="E125" s="169" t="s">
        <v>1</v>
      </c>
      <c r="F125" s="170" t="s">
        <v>247</v>
      </c>
      <c r="H125" s="171">
        <v>0</v>
      </c>
      <c r="L125" s="168"/>
      <c r="M125" s="172"/>
      <c r="N125" s="173"/>
      <c r="O125" s="173"/>
      <c r="P125" s="173"/>
      <c r="Q125" s="173"/>
      <c r="R125" s="173"/>
      <c r="S125" s="173"/>
      <c r="T125" s="174"/>
      <c r="AT125" s="169" t="s">
        <v>126</v>
      </c>
      <c r="AU125" s="169" t="s">
        <v>82</v>
      </c>
      <c r="AV125" s="14" t="s">
        <v>124</v>
      </c>
      <c r="AW125" s="14" t="s">
        <v>30</v>
      </c>
      <c r="AX125" s="14" t="s">
        <v>74</v>
      </c>
      <c r="AY125" s="169" t="s">
        <v>117</v>
      </c>
    </row>
    <row r="126" spans="1:65" s="14" customFormat="1">
      <c r="B126" s="168"/>
      <c r="D126" s="162" t="s">
        <v>126</v>
      </c>
      <c r="E126" s="169" t="s">
        <v>1</v>
      </c>
      <c r="F126" s="170" t="s">
        <v>248</v>
      </c>
      <c r="H126" s="171">
        <v>17.25</v>
      </c>
      <c r="L126" s="168"/>
      <c r="M126" s="172"/>
      <c r="N126" s="173"/>
      <c r="O126" s="173"/>
      <c r="P126" s="173"/>
      <c r="Q126" s="173"/>
      <c r="R126" s="173"/>
      <c r="S126" s="173"/>
      <c r="T126" s="174"/>
      <c r="AT126" s="169" t="s">
        <v>126</v>
      </c>
      <c r="AU126" s="169" t="s">
        <v>82</v>
      </c>
      <c r="AV126" s="14" t="s">
        <v>124</v>
      </c>
      <c r="AW126" s="14" t="s">
        <v>30</v>
      </c>
      <c r="AX126" s="14" t="s">
        <v>74</v>
      </c>
      <c r="AY126" s="169" t="s">
        <v>117</v>
      </c>
    </row>
    <row r="127" spans="1:65" s="14" customFormat="1">
      <c r="B127" s="168"/>
      <c r="D127" s="162" t="s">
        <v>126</v>
      </c>
      <c r="E127" s="169" t="s">
        <v>1</v>
      </c>
      <c r="F127" s="170" t="s">
        <v>249</v>
      </c>
      <c r="H127" s="171">
        <v>19.8</v>
      </c>
      <c r="L127" s="168"/>
      <c r="M127" s="172"/>
      <c r="N127" s="173"/>
      <c r="O127" s="173"/>
      <c r="P127" s="173"/>
      <c r="Q127" s="173"/>
      <c r="R127" s="173"/>
      <c r="S127" s="173"/>
      <c r="T127" s="174"/>
      <c r="AT127" s="169" t="s">
        <v>126</v>
      </c>
      <c r="AU127" s="169" t="s">
        <v>82</v>
      </c>
      <c r="AV127" s="14" t="s">
        <v>124</v>
      </c>
      <c r="AW127" s="14" t="s">
        <v>30</v>
      </c>
      <c r="AX127" s="14" t="s">
        <v>74</v>
      </c>
      <c r="AY127" s="169" t="s">
        <v>117</v>
      </c>
    </row>
    <row r="128" spans="1:65" s="15" customFormat="1">
      <c r="B128" s="175"/>
      <c r="D128" s="162" t="s">
        <v>126</v>
      </c>
      <c r="E128" s="176" t="s">
        <v>1</v>
      </c>
      <c r="F128" s="177" t="s">
        <v>136</v>
      </c>
      <c r="H128" s="178">
        <v>37.049999999999997</v>
      </c>
      <c r="L128" s="175"/>
      <c r="M128" s="179"/>
      <c r="N128" s="180"/>
      <c r="O128" s="180"/>
      <c r="P128" s="180"/>
      <c r="Q128" s="180"/>
      <c r="R128" s="180"/>
      <c r="S128" s="180"/>
      <c r="T128" s="181"/>
      <c r="AT128" s="176" t="s">
        <v>126</v>
      </c>
      <c r="AU128" s="176" t="s">
        <v>82</v>
      </c>
      <c r="AV128" s="15" t="s">
        <v>123</v>
      </c>
      <c r="AW128" s="15" t="s">
        <v>30</v>
      </c>
      <c r="AX128" s="15" t="s">
        <v>82</v>
      </c>
      <c r="AY128" s="176" t="s">
        <v>117</v>
      </c>
    </row>
    <row r="129" spans="1:65" s="2" customFormat="1" ht="24.15" customHeight="1">
      <c r="A129" s="29"/>
      <c r="B129" s="147"/>
      <c r="C129" s="148" t="s">
        <v>124</v>
      </c>
      <c r="D129" s="148" t="s">
        <v>119</v>
      </c>
      <c r="E129" s="149" t="s">
        <v>250</v>
      </c>
      <c r="F129" s="150" t="s">
        <v>251</v>
      </c>
      <c r="G129" s="151" t="s">
        <v>122</v>
      </c>
      <c r="H129" s="152">
        <v>37.049999999999997</v>
      </c>
      <c r="I129" s="153">
        <v>1.2</v>
      </c>
      <c r="J129" s="153">
        <f>ROUND(I129*H129,2)</f>
        <v>44.46</v>
      </c>
      <c r="K129" s="154"/>
      <c r="L129" s="30"/>
      <c r="M129" s="155" t="s">
        <v>1</v>
      </c>
      <c r="N129" s="156" t="s">
        <v>40</v>
      </c>
      <c r="O129" s="157">
        <v>5.6000000000000001E-2</v>
      </c>
      <c r="P129" s="157">
        <f>O129*H129</f>
        <v>2.0747999999999998</v>
      </c>
      <c r="Q129" s="157">
        <v>0</v>
      </c>
      <c r="R129" s="157">
        <f>Q129*H129</f>
        <v>0</v>
      </c>
      <c r="S129" s="157">
        <v>0</v>
      </c>
      <c r="T129" s="158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123</v>
      </c>
      <c r="AT129" s="159" t="s">
        <v>119</v>
      </c>
      <c r="AU129" s="159" t="s">
        <v>82</v>
      </c>
      <c r="AY129" s="17" t="s">
        <v>117</v>
      </c>
      <c r="BE129" s="160">
        <f>IF(N129="základná",J129,0)</f>
        <v>0</v>
      </c>
      <c r="BF129" s="160">
        <f>IF(N129="znížená",J129,0)</f>
        <v>44.46</v>
      </c>
      <c r="BG129" s="160">
        <f>IF(N129="zákl. prenesená",J129,0)</f>
        <v>0</v>
      </c>
      <c r="BH129" s="160">
        <f>IF(N129="zníž. prenesená",J129,0)</f>
        <v>0</v>
      </c>
      <c r="BI129" s="160">
        <f>IF(N129="nulová",J129,0)</f>
        <v>0</v>
      </c>
      <c r="BJ129" s="17" t="s">
        <v>124</v>
      </c>
      <c r="BK129" s="160">
        <f>ROUND(I129*H129,2)</f>
        <v>44.46</v>
      </c>
      <c r="BL129" s="17" t="s">
        <v>123</v>
      </c>
      <c r="BM129" s="159" t="s">
        <v>252</v>
      </c>
    </row>
    <row r="130" spans="1:65" s="2" customFormat="1" ht="24.15" customHeight="1">
      <c r="A130" s="29"/>
      <c r="B130" s="147"/>
      <c r="C130" s="148" t="s">
        <v>137</v>
      </c>
      <c r="D130" s="148" t="s">
        <v>119</v>
      </c>
      <c r="E130" s="149" t="s">
        <v>253</v>
      </c>
      <c r="F130" s="150" t="s">
        <v>254</v>
      </c>
      <c r="G130" s="151" t="s">
        <v>122</v>
      </c>
      <c r="H130" s="152">
        <v>37.049999999999997</v>
      </c>
      <c r="I130" s="153">
        <v>2.1</v>
      </c>
      <c r="J130" s="153">
        <f>ROUND(I130*H130,2)</f>
        <v>77.81</v>
      </c>
      <c r="K130" s="154"/>
      <c r="L130" s="30"/>
      <c r="M130" s="155" t="s">
        <v>1</v>
      </c>
      <c r="N130" s="156" t="s">
        <v>40</v>
      </c>
      <c r="O130" s="157">
        <v>6.9000000000000006E-2</v>
      </c>
      <c r="P130" s="157">
        <f>O130*H130</f>
        <v>2.5564499999999999</v>
      </c>
      <c r="Q130" s="157">
        <v>0</v>
      </c>
      <c r="R130" s="157">
        <f>Q130*H130</f>
        <v>0</v>
      </c>
      <c r="S130" s="157">
        <v>0</v>
      </c>
      <c r="T130" s="158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123</v>
      </c>
      <c r="AT130" s="159" t="s">
        <v>119</v>
      </c>
      <c r="AU130" s="159" t="s">
        <v>82</v>
      </c>
      <c r="AY130" s="17" t="s">
        <v>117</v>
      </c>
      <c r="BE130" s="160">
        <f>IF(N130="základná",J130,0)</f>
        <v>0</v>
      </c>
      <c r="BF130" s="160">
        <f>IF(N130="znížená",J130,0)</f>
        <v>77.81</v>
      </c>
      <c r="BG130" s="160">
        <f>IF(N130="zákl. prenesená",J130,0)</f>
        <v>0</v>
      </c>
      <c r="BH130" s="160">
        <f>IF(N130="zníž. prenesená",J130,0)</f>
        <v>0</v>
      </c>
      <c r="BI130" s="160">
        <f>IF(N130="nulová",J130,0)</f>
        <v>0</v>
      </c>
      <c r="BJ130" s="17" t="s">
        <v>124</v>
      </c>
      <c r="BK130" s="160">
        <f>ROUND(I130*H130,2)</f>
        <v>77.81</v>
      </c>
      <c r="BL130" s="17" t="s">
        <v>123</v>
      </c>
      <c r="BM130" s="159" t="s">
        <v>255</v>
      </c>
    </row>
    <row r="131" spans="1:65" s="2" customFormat="1" ht="21.75" customHeight="1">
      <c r="A131" s="29"/>
      <c r="B131" s="147"/>
      <c r="C131" s="148" t="s">
        <v>123</v>
      </c>
      <c r="D131" s="148" t="s">
        <v>119</v>
      </c>
      <c r="E131" s="149" t="s">
        <v>256</v>
      </c>
      <c r="F131" s="150" t="s">
        <v>257</v>
      </c>
      <c r="G131" s="151" t="s">
        <v>149</v>
      </c>
      <c r="H131" s="152">
        <v>123.5</v>
      </c>
      <c r="I131" s="153">
        <v>0.5</v>
      </c>
      <c r="J131" s="153">
        <f>ROUND(I131*H131,2)</f>
        <v>61.75</v>
      </c>
      <c r="K131" s="154"/>
      <c r="L131" s="30"/>
      <c r="M131" s="155" t="s">
        <v>1</v>
      </c>
      <c r="N131" s="156" t="s">
        <v>40</v>
      </c>
      <c r="O131" s="157">
        <v>1.7000000000000001E-2</v>
      </c>
      <c r="P131" s="157">
        <f>O131*H131</f>
        <v>2.0995000000000004</v>
      </c>
      <c r="Q131" s="157">
        <v>0</v>
      </c>
      <c r="R131" s="157">
        <f>Q131*H131</f>
        <v>0</v>
      </c>
      <c r="S131" s="157">
        <v>0</v>
      </c>
      <c r="T131" s="158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123</v>
      </c>
      <c r="AT131" s="159" t="s">
        <v>119</v>
      </c>
      <c r="AU131" s="159" t="s">
        <v>82</v>
      </c>
      <c r="AY131" s="17" t="s">
        <v>117</v>
      </c>
      <c r="BE131" s="160">
        <f>IF(N131="základná",J131,0)</f>
        <v>0</v>
      </c>
      <c r="BF131" s="160">
        <f>IF(N131="znížená",J131,0)</f>
        <v>61.75</v>
      </c>
      <c r="BG131" s="160">
        <f>IF(N131="zákl. prenesená",J131,0)</f>
        <v>0</v>
      </c>
      <c r="BH131" s="160">
        <f>IF(N131="zníž. prenesená",J131,0)</f>
        <v>0</v>
      </c>
      <c r="BI131" s="160">
        <f>IF(N131="nulová",J131,0)</f>
        <v>0</v>
      </c>
      <c r="BJ131" s="17" t="s">
        <v>124</v>
      </c>
      <c r="BK131" s="160">
        <f>ROUND(I131*H131,2)</f>
        <v>61.75</v>
      </c>
      <c r="BL131" s="17" t="s">
        <v>123</v>
      </c>
      <c r="BM131" s="159" t="s">
        <v>258</v>
      </c>
    </row>
    <row r="132" spans="1:65" s="14" customFormat="1">
      <c r="B132" s="168"/>
      <c r="D132" s="162" t="s">
        <v>126</v>
      </c>
      <c r="E132" s="169" t="s">
        <v>1</v>
      </c>
      <c r="F132" s="170" t="s">
        <v>259</v>
      </c>
      <c r="H132" s="171">
        <v>0</v>
      </c>
      <c r="L132" s="168"/>
      <c r="M132" s="172"/>
      <c r="N132" s="173"/>
      <c r="O132" s="173"/>
      <c r="P132" s="173"/>
      <c r="Q132" s="173"/>
      <c r="R132" s="173"/>
      <c r="S132" s="173"/>
      <c r="T132" s="174"/>
      <c r="AT132" s="169" t="s">
        <v>126</v>
      </c>
      <c r="AU132" s="169" t="s">
        <v>82</v>
      </c>
      <c r="AV132" s="14" t="s">
        <v>124</v>
      </c>
      <c r="AW132" s="14" t="s">
        <v>30</v>
      </c>
      <c r="AX132" s="14" t="s">
        <v>74</v>
      </c>
      <c r="AY132" s="169" t="s">
        <v>117</v>
      </c>
    </row>
    <row r="133" spans="1:65" s="14" customFormat="1">
      <c r="B133" s="168"/>
      <c r="D133" s="162" t="s">
        <v>126</v>
      </c>
      <c r="E133" s="169" t="s">
        <v>1</v>
      </c>
      <c r="F133" s="170" t="s">
        <v>260</v>
      </c>
      <c r="H133" s="171">
        <v>57.5</v>
      </c>
      <c r="L133" s="168"/>
      <c r="M133" s="172"/>
      <c r="N133" s="173"/>
      <c r="O133" s="173"/>
      <c r="P133" s="173"/>
      <c r="Q133" s="173"/>
      <c r="R133" s="173"/>
      <c r="S133" s="173"/>
      <c r="T133" s="174"/>
      <c r="AT133" s="169" t="s">
        <v>126</v>
      </c>
      <c r="AU133" s="169" t="s">
        <v>82</v>
      </c>
      <c r="AV133" s="14" t="s">
        <v>124</v>
      </c>
      <c r="AW133" s="14" t="s">
        <v>30</v>
      </c>
      <c r="AX133" s="14" t="s">
        <v>74</v>
      </c>
      <c r="AY133" s="169" t="s">
        <v>117</v>
      </c>
    </row>
    <row r="134" spans="1:65" s="14" customFormat="1">
      <c r="B134" s="168"/>
      <c r="D134" s="162" t="s">
        <v>126</v>
      </c>
      <c r="E134" s="169" t="s">
        <v>1</v>
      </c>
      <c r="F134" s="170" t="s">
        <v>261</v>
      </c>
      <c r="H134" s="171">
        <v>66</v>
      </c>
      <c r="L134" s="168"/>
      <c r="M134" s="172"/>
      <c r="N134" s="173"/>
      <c r="O134" s="173"/>
      <c r="P134" s="173"/>
      <c r="Q134" s="173"/>
      <c r="R134" s="173"/>
      <c r="S134" s="173"/>
      <c r="T134" s="174"/>
      <c r="AT134" s="169" t="s">
        <v>126</v>
      </c>
      <c r="AU134" s="169" t="s">
        <v>82</v>
      </c>
      <c r="AV134" s="14" t="s">
        <v>124</v>
      </c>
      <c r="AW134" s="14" t="s">
        <v>30</v>
      </c>
      <c r="AX134" s="14" t="s">
        <v>74</v>
      </c>
      <c r="AY134" s="169" t="s">
        <v>117</v>
      </c>
    </row>
    <row r="135" spans="1:65" s="15" customFormat="1">
      <c r="B135" s="175"/>
      <c r="D135" s="162" t="s">
        <v>126</v>
      </c>
      <c r="E135" s="176" t="s">
        <v>1</v>
      </c>
      <c r="F135" s="177" t="s">
        <v>136</v>
      </c>
      <c r="H135" s="178">
        <v>123.5</v>
      </c>
      <c r="L135" s="175"/>
      <c r="M135" s="179"/>
      <c r="N135" s="180"/>
      <c r="O135" s="180"/>
      <c r="P135" s="180"/>
      <c r="Q135" s="180"/>
      <c r="R135" s="180"/>
      <c r="S135" s="180"/>
      <c r="T135" s="181"/>
      <c r="AT135" s="176" t="s">
        <v>126</v>
      </c>
      <c r="AU135" s="176" t="s">
        <v>82</v>
      </c>
      <c r="AV135" s="15" t="s">
        <v>123</v>
      </c>
      <c r="AW135" s="15" t="s">
        <v>30</v>
      </c>
      <c r="AX135" s="15" t="s">
        <v>82</v>
      </c>
      <c r="AY135" s="176" t="s">
        <v>117</v>
      </c>
    </row>
    <row r="136" spans="1:65" s="12" customFormat="1" ht="25.95" customHeight="1">
      <c r="B136" s="135"/>
      <c r="D136" s="136" t="s">
        <v>73</v>
      </c>
      <c r="E136" s="137" t="s">
        <v>168</v>
      </c>
      <c r="F136" s="137" t="s">
        <v>262</v>
      </c>
      <c r="J136" s="138">
        <f>BK136</f>
        <v>1342.92</v>
      </c>
      <c r="L136" s="135"/>
      <c r="M136" s="139"/>
      <c r="N136" s="140"/>
      <c r="O136" s="140"/>
      <c r="P136" s="141">
        <f>SUM(P137:P143)</f>
        <v>15.504</v>
      </c>
      <c r="Q136" s="140"/>
      <c r="R136" s="141">
        <f>SUM(R137:R143)</f>
        <v>15.8954</v>
      </c>
      <c r="S136" s="140"/>
      <c r="T136" s="142">
        <f>SUM(T137:T143)</f>
        <v>0</v>
      </c>
      <c r="AR136" s="136" t="s">
        <v>82</v>
      </c>
      <c r="AT136" s="143" t="s">
        <v>73</v>
      </c>
      <c r="AU136" s="143" t="s">
        <v>74</v>
      </c>
      <c r="AY136" s="136" t="s">
        <v>117</v>
      </c>
      <c r="BK136" s="144">
        <f>SUM(BK137:BK143)</f>
        <v>1342.92</v>
      </c>
    </row>
    <row r="137" spans="1:65" s="2" customFormat="1" ht="33" customHeight="1">
      <c r="A137" s="29"/>
      <c r="B137" s="147"/>
      <c r="C137" s="148" t="s">
        <v>146</v>
      </c>
      <c r="D137" s="148" t="s">
        <v>119</v>
      </c>
      <c r="E137" s="149" t="s">
        <v>263</v>
      </c>
      <c r="F137" s="150" t="s">
        <v>264</v>
      </c>
      <c r="G137" s="151" t="s">
        <v>208</v>
      </c>
      <c r="H137" s="152">
        <v>76</v>
      </c>
      <c r="I137" s="153">
        <v>10.6</v>
      </c>
      <c r="J137" s="153">
        <f>ROUND(I137*H137,2)</f>
        <v>805.6</v>
      </c>
      <c r="K137" s="154"/>
      <c r="L137" s="30"/>
      <c r="M137" s="155" t="s">
        <v>1</v>
      </c>
      <c r="N137" s="156" t="s">
        <v>40</v>
      </c>
      <c r="O137" s="157">
        <v>0.20399999999999999</v>
      </c>
      <c r="P137" s="157">
        <f>O137*H137</f>
        <v>15.504</v>
      </c>
      <c r="Q137" s="157">
        <v>0.12734000000000001</v>
      </c>
      <c r="R137" s="157">
        <f>Q137*H137</f>
        <v>9.6778399999999998</v>
      </c>
      <c r="S137" s="157">
        <v>0</v>
      </c>
      <c r="T137" s="158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123</v>
      </c>
      <c r="AT137" s="159" t="s">
        <v>119</v>
      </c>
      <c r="AU137" s="159" t="s">
        <v>82</v>
      </c>
      <c r="AY137" s="17" t="s">
        <v>117</v>
      </c>
      <c r="BE137" s="160">
        <f>IF(N137="základná",J137,0)</f>
        <v>0</v>
      </c>
      <c r="BF137" s="160">
        <f>IF(N137="znížená",J137,0)</f>
        <v>805.6</v>
      </c>
      <c r="BG137" s="160">
        <f>IF(N137="zákl. prenesená",J137,0)</f>
        <v>0</v>
      </c>
      <c r="BH137" s="160">
        <f>IF(N137="zníž. prenesená",J137,0)</f>
        <v>0</v>
      </c>
      <c r="BI137" s="160">
        <f>IF(N137="nulová",J137,0)</f>
        <v>0</v>
      </c>
      <c r="BJ137" s="17" t="s">
        <v>124</v>
      </c>
      <c r="BK137" s="160">
        <f>ROUND(I137*H137,2)</f>
        <v>805.6</v>
      </c>
      <c r="BL137" s="17" t="s">
        <v>123</v>
      </c>
      <c r="BM137" s="159" t="s">
        <v>265</v>
      </c>
    </row>
    <row r="138" spans="1:65" s="14" customFormat="1">
      <c r="B138" s="168"/>
      <c r="D138" s="162" t="s">
        <v>126</v>
      </c>
      <c r="E138" s="169" t="s">
        <v>1</v>
      </c>
      <c r="F138" s="170" t="s">
        <v>266</v>
      </c>
      <c r="H138" s="171">
        <v>0</v>
      </c>
      <c r="L138" s="168"/>
      <c r="M138" s="172"/>
      <c r="N138" s="173"/>
      <c r="O138" s="173"/>
      <c r="P138" s="173"/>
      <c r="Q138" s="173"/>
      <c r="R138" s="173"/>
      <c r="S138" s="173"/>
      <c r="T138" s="174"/>
      <c r="AT138" s="169" t="s">
        <v>126</v>
      </c>
      <c r="AU138" s="169" t="s">
        <v>82</v>
      </c>
      <c r="AV138" s="14" t="s">
        <v>124</v>
      </c>
      <c r="AW138" s="14" t="s">
        <v>30</v>
      </c>
      <c r="AX138" s="14" t="s">
        <v>74</v>
      </c>
      <c r="AY138" s="169" t="s">
        <v>117</v>
      </c>
    </row>
    <row r="139" spans="1:65" s="14" customFormat="1">
      <c r="B139" s="168"/>
      <c r="D139" s="162" t="s">
        <v>126</v>
      </c>
      <c r="E139" s="169" t="s">
        <v>1</v>
      </c>
      <c r="F139" s="170" t="s">
        <v>267</v>
      </c>
      <c r="H139" s="171">
        <v>48</v>
      </c>
      <c r="L139" s="168"/>
      <c r="M139" s="172"/>
      <c r="N139" s="173"/>
      <c r="O139" s="173"/>
      <c r="P139" s="173"/>
      <c r="Q139" s="173"/>
      <c r="R139" s="173"/>
      <c r="S139" s="173"/>
      <c r="T139" s="174"/>
      <c r="AT139" s="169" t="s">
        <v>126</v>
      </c>
      <c r="AU139" s="169" t="s">
        <v>82</v>
      </c>
      <c r="AV139" s="14" t="s">
        <v>124</v>
      </c>
      <c r="AW139" s="14" t="s">
        <v>30</v>
      </c>
      <c r="AX139" s="14" t="s">
        <v>74</v>
      </c>
      <c r="AY139" s="169" t="s">
        <v>117</v>
      </c>
    </row>
    <row r="140" spans="1:65" s="14" customFormat="1">
      <c r="B140" s="168"/>
      <c r="D140" s="162" t="s">
        <v>126</v>
      </c>
      <c r="E140" s="169" t="s">
        <v>1</v>
      </c>
      <c r="F140" s="170" t="s">
        <v>268</v>
      </c>
      <c r="H140" s="171">
        <v>28</v>
      </c>
      <c r="L140" s="168"/>
      <c r="M140" s="172"/>
      <c r="N140" s="173"/>
      <c r="O140" s="173"/>
      <c r="P140" s="173"/>
      <c r="Q140" s="173"/>
      <c r="R140" s="173"/>
      <c r="S140" s="173"/>
      <c r="T140" s="174"/>
      <c r="AT140" s="169" t="s">
        <v>126</v>
      </c>
      <c r="AU140" s="169" t="s">
        <v>82</v>
      </c>
      <c r="AV140" s="14" t="s">
        <v>124</v>
      </c>
      <c r="AW140" s="14" t="s">
        <v>30</v>
      </c>
      <c r="AX140" s="14" t="s">
        <v>74</v>
      </c>
      <c r="AY140" s="169" t="s">
        <v>117</v>
      </c>
    </row>
    <row r="141" spans="1:65" s="15" customFormat="1">
      <c r="B141" s="175"/>
      <c r="D141" s="162" t="s">
        <v>126</v>
      </c>
      <c r="E141" s="176" t="s">
        <v>1</v>
      </c>
      <c r="F141" s="177" t="s">
        <v>136</v>
      </c>
      <c r="H141" s="178">
        <v>76</v>
      </c>
      <c r="L141" s="175"/>
      <c r="M141" s="179"/>
      <c r="N141" s="180"/>
      <c r="O141" s="180"/>
      <c r="P141" s="180"/>
      <c r="Q141" s="180"/>
      <c r="R141" s="180"/>
      <c r="S141" s="180"/>
      <c r="T141" s="181"/>
      <c r="AT141" s="176" t="s">
        <v>126</v>
      </c>
      <c r="AU141" s="176" t="s">
        <v>82</v>
      </c>
      <c r="AV141" s="15" t="s">
        <v>123</v>
      </c>
      <c r="AW141" s="15" t="s">
        <v>30</v>
      </c>
      <c r="AX141" s="15" t="s">
        <v>82</v>
      </c>
      <c r="AY141" s="176" t="s">
        <v>117</v>
      </c>
    </row>
    <row r="142" spans="1:65" s="2" customFormat="1" ht="24.15" customHeight="1">
      <c r="A142" s="29"/>
      <c r="B142" s="147"/>
      <c r="C142" s="182" t="s">
        <v>152</v>
      </c>
      <c r="D142" s="182" t="s">
        <v>175</v>
      </c>
      <c r="E142" s="183" t="s">
        <v>269</v>
      </c>
      <c r="F142" s="184" t="s">
        <v>270</v>
      </c>
      <c r="G142" s="185" t="s">
        <v>171</v>
      </c>
      <c r="H142" s="186">
        <v>76.760000000000005</v>
      </c>
      <c r="I142" s="187">
        <v>7</v>
      </c>
      <c r="J142" s="187">
        <f>ROUND(I142*H142,2)</f>
        <v>537.32000000000005</v>
      </c>
      <c r="K142" s="188"/>
      <c r="L142" s="189"/>
      <c r="M142" s="190" t="s">
        <v>1</v>
      </c>
      <c r="N142" s="191" t="s">
        <v>40</v>
      </c>
      <c r="O142" s="157">
        <v>0</v>
      </c>
      <c r="P142" s="157">
        <f>O142*H142</f>
        <v>0</v>
      </c>
      <c r="Q142" s="157">
        <v>8.1000000000000003E-2</v>
      </c>
      <c r="R142" s="157">
        <f>Q142*H142</f>
        <v>6.2175600000000006</v>
      </c>
      <c r="S142" s="157">
        <v>0</v>
      </c>
      <c r="T142" s="158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163</v>
      </c>
      <c r="AT142" s="159" t="s">
        <v>175</v>
      </c>
      <c r="AU142" s="159" t="s">
        <v>82</v>
      </c>
      <c r="AY142" s="17" t="s">
        <v>117</v>
      </c>
      <c r="BE142" s="160">
        <f>IF(N142="základná",J142,0)</f>
        <v>0</v>
      </c>
      <c r="BF142" s="160">
        <f>IF(N142="znížená",J142,0)</f>
        <v>537.32000000000005</v>
      </c>
      <c r="BG142" s="160">
        <f>IF(N142="zákl. prenesená",J142,0)</f>
        <v>0</v>
      </c>
      <c r="BH142" s="160">
        <f>IF(N142="zníž. prenesená",J142,0)</f>
        <v>0</v>
      </c>
      <c r="BI142" s="160">
        <f>IF(N142="nulová",J142,0)</f>
        <v>0</v>
      </c>
      <c r="BJ142" s="17" t="s">
        <v>124</v>
      </c>
      <c r="BK142" s="160">
        <f>ROUND(I142*H142,2)</f>
        <v>537.32000000000005</v>
      </c>
      <c r="BL142" s="17" t="s">
        <v>123</v>
      </c>
      <c r="BM142" s="159" t="s">
        <v>271</v>
      </c>
    </row>
    <row r="143" spans="1:65" s="14" customFormat="1">
      <c r="B143" s="168"/>
      <c r="D143" s="162" t="s">
        <v>126</v>
      </c>
      <c r="F143" s="170" t="s">
        <v>272</v>
      </c>
      <c r="H143" s="171">
        <v>76.760000000000005</v>
      </c>
      <c r="L143" s="168"/>
      <c r="M143" s="172"/>
      <c r="N143" s="173"/>
      <c r="O143" s="173"/>
      <c r="P143" s="173"/>
      <c r="Q143" s="173"/>
      <c r="R143" s="173"/>
      <c r="S143" s="173"/>
      <c r="T143" s="174"/>
      <c r="AT143" s="169" t="s">
        <v>126</v>
      </c>
      <c r="AU143" s="169" t="s">
        <v>82</v>
      </c>
      <c r="AV143" s="14" t="s">
        <v>124</v>
      </c>
      <c r="AW143" s="14" t="s">
        <v>3</v>
      </c>
      <c r="AX143" s="14" t="s">
        <v>82</v>
      </c>
      <c r="AY143" s="169" t="s">
        <v>117</v>
      </c>
    </row>
    <row r="144" spans="1:65" s="12" customFormat="1" ht="25.95" customHeight="1">
      <c r="B144" s="135"/>
      <c r="D144" s="136" t="s">
        <v>73</v>
      </c>
      <c r="E144" s="137" t="s">
        <v>115</v>
      </c>
      <c r="F144" s="137" t="s">
        <v>116</v>
      </c>
      <c r="J144" s="138">
        <f>BK144</f>
        <v>7238.0900000000011</v>
      </c>
      <c r="L144" s="135"/>
      <c r="M144" s="139"/>
      <c r="N144" s="140"/>
      <c r="O144" s="140"/>
      <c r="P144" s="141">
        <f>P145+P153+P171</f>
        <v>176.33122</v>
      </c>
      <c r="Q144" s="140"/>
      <c r="R144" s="141">
        <f>R145+R153+R171</f>
        <v>119.1447</v>
      </c>
      <c r="S144" s="140"/>
      <c r="T144" s="142">
        <f>T145+T153+T171</f>
        <v>0</v>
      </c>
      <c r="AR144" s="136" t="s">
        <v>82</v>
      </c>
      <c r="AT144" s="143" t="s">
        <v>73</v>
      </c>
      <c r="AU144" s="143" t="s">
        <v>74</v>
      </c>
      <c r="AY144" s="136" t="s">
        <v>117</v>
      </c>
      <c r="BK144" s="144">
        <f>BK145+BK153+BK171</f>
        <v>7238.0900000000011</v>
      </c>
    </row>
    <row r="145" spans="1:65" s="12" customFormat="1" ht="22.8" customHeight="1">
      <c r="B145" s="135"/>
      <c r="D145" s="136" t="s">
        <v>73</v>
      </c>
      <c r="E145" s="145" t="s">
        <v>123</v>
      </c>
      <c r="F145" s="145" t="s">
        <v>273</v>
      </c>
      <c r="J145" s="146">
        <f>BK145</f>
        <v>364.33000000000004</v>
      </c>
      <c r="L145" s="135"/>
      <c r="M145" s="139"/>
      <c r="N145" s="140"/>
      <c r="O145" s="140"/>
      <c r="P145" s="141">
        <f>SUM(P146:P152)</f>
        <v>10.4975</v>
      </c>
      <c r="Q145" s="140"/>
      <c r="R145" s="141">
        <f>SUM(R146:R152)</f>
        <v>0.25935000000000002</v>
      </c>
      <c r="S145" s="140"/>
      <c r="T145" s="142">
        <f>SUM(T146:T152)</f>
        <v>0</v>
      </c>
      <c r="AR145" s="136" t="s">
        <v>82</v>
      </c>
      <c r="AT145" s="143" t="s">
        <v>73</v>
      </c>
      <c r="AU145" s="143" t="s">
        <v>82</v>
      </c>
      <c r="AY145" s="136" t="s">
        <v>117</v>
      </c>
      <c r="BK145" s="144">
        <f>SUM(BK146:BK152)</f>
        <v>364.33000000000004</v>
      </c>
    </row>
    <row r="146" spans="1:65" s="2" customFormat="1" ht="33" customHeight="1">
      <c r="A146" s="29"/>
      <c r="B146" s="147"/>
      <c r="C146" s="148" t="s">
        <v>156</v>
      </c>
      <c r="D146" s="148" t="s">
        <v>119</v>
      </c>
      <c r="E146" s="149" t="s">
        <v>274</v>
      </c>
      <c r="F146" s="150" t="s">
        <v>275</v>
      </c>
      <c r="G146" s="151" t="s">
        <v>149</v>
      </c>
      <c r="H146" s="152">
        <v>123.5</v>
      </c>
      <c r="I146" s="153">
        <v>1.9</v>
      </c>
      <c r="J146" s="153">
        <f>ROUND(I146*H146,2)</f>
        <v>234.65</v>
      </c>
      <c r="K146" s="154"/>
      <c r="L146" s="30"/>
      <c r="M146" s="155" t="s">
        <v>1</v>
      </c>
      <c r="N146" s="156" t="s">
        <v>40</v>
      </c>
      <c r="O146" s="157">
        <v>8.5000000000000006E-2</v>
      </c>
      <c r="P146" s="157">
        <f>O146*H146</f>
        <v>10.4975</v>
      </c>
      <c r="Q146" s="157">
        <v>1.6800000000000001E-3</v>
      </c>
      <c r="R146" s="157">
        <f>Q146*H146</f>
        <v>0.20748</v>
      </c>
      <c r="S146" s="157">
        <v>0</v>
      </c>
      <c r="T146" s="158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123</v>
      </c>
      <c r="AT146" s="159" t="s">
        <v>119</v>
      </c>
      <c r="AU146" s="159" t="s">
        <v>124</v>
      </c>
      <c r="AY146" s="17" t="s">
        <v>117</v>
      </c>
      <c r="BE146" s="160">
        <f>IF(N146="základná",J146,0)</f>
        <v>0</v>
      </c>
      <c r="BF146" s="160">
        <f>IF(N146="znížená",J146,0)</f>
        <v>234.65</v>
      </c>
      <c r="BG146" s="160">
        <f>IF(N146="zákl. prenesená",J146,0)</f>
        <v>0</v>
      </c>
      <c r="BH146" s="160">
        <f>IF(N146="zníž. prenesená",J146,0)</f>
        <v>0</v>
      </c>
      <c r="BI146" s="160">
        <f>IF(N146="nulová",J146,0)</f>
        <v>0</v>
      </c>
      <c r="BJ146" s="17" t="s">
        <v>124</v>
      </c>
      <c r="BK146" s="160">
        <f>ROUND(I146*H146,2)</f>
        <v>234.65</v>
      </c>
      <c r="BL146" s="17" t="s">
        <v>123</v>
      </c>
      <c r="BM146" s="159" t="s">
        <v>276</v>
      </c>
    </row>
    <row r="147" spans="1:65" s="14" customFormat="1">
      <c r="B147" s="168"/>
      <c r="D147" s="162" t="s">
        <v>126</v>
      </c>
      <c r="E147" s="169" t="s">
        <v>1</v>
      </c>
      <c r="F147" s="170" t="s">
        <v>259</v>
      </c>
      <c r="H147" s="171">
        <v>0</v>
      </c>
      <c r="L147" s="168"/>
      <c r="M147" s="172"/>
      <c r="N147" s="173"/>
      <c r="O147" s="173"/>
      <c r="P147" s="173"/>
      <c r="Q147" s="173"/>
      <c r="R147" s="173"/>
      <c r="S147" s="173"/>
      <c r="T147" s="174"/>
      <c r="AT147" s="169" t="s">
        <v>126</v>
      </c>
      <c r="AU147" s="169" t="s">
        <v>124</v>
      </c>
      <c r="AV147" s="14" t="s">
        <v>124</v>
      </c>
      <c r="AW147" s="14" t="s">
        <v>30</v>
      </c>
      <c r="AX147" s="14" t="s">
        <v>74</v>
      </c>
      <c r="AY147" s="169" t="s">
        <v>117</v>
      </c>
    </row>
    <row r="148" spans="1:65" s="14" customFormat="1">
      <c r="B148" s="168"/>
      <c r="D148" s="162" t="s">
        <v>126</v>
      </c>
      <c r="E148" s="169" t="s">
        <v>1</v>
      </c>
      <c r="F148" s="170" t="s">
        <v>260</v>
      </c>
      <c r="H148" s="171">
        <v>57.5</v>
      </c>
      <c r="L148" s="168"/>
      <c r="M148" s="172"/>
      <c r="N148" s="173"/>
      <c r="O148" s="173"/>
      <c r="P148" s="173"/>
      <c r="Q148" s="173"/>
      <c r="R148" s="173"/>
      <c r="S148" s="173"/>
      <c r="T148" s="174"/>
      <c r="AT148" s="169" t="s">
        <v>126</v>
      </c>
      <c r="AU148" s="169" t="s">
        <v>124</v>
      </c>
      <c r="AV148" s="14" t="s">
        <v>124</v>
      </c>
      <c r="AW148" s="14" t="s">
        <v>30</v>
      </c>
      <c r="AX148" s="14" t="s">
        <v>74</v>
      </c>
      <c r="AY148" s="169" t="s">
        <v>117</v>
      </c>
    </row>
    <row r="149" spans="1:65" s="14" customFormat="1">
      <c r="B149" s="168"/>
      <c r="D149" s="162" t="s">
        <v>126</v>
      </c>
      <c r="E149" s="169" t="s">
        <v>1</v>
      </c>
      <c r="F149" s="170" t="s">
        <v>261</v>
      </c>
      <c r="H149" s="171">
        <v>66</v>
      </c>
      <c r="L149" s="168"/>
      <c r="M149" s="172"/>
      <c r="N149" s="173"/>
      <c r="O149" s="173"/>
      <c r="P149" s="173"/>
      <c r="Q149" s="173"/>
      <c r="R149" s="173"/>
      <c r="S149" s="173"/>
      <c r="T149" s="174"/>
      <c r="AT149" s="169" t="s">
        <v>126</v>
      </c>
      <c r="AU149" s="169" t="s">
        <v>124</v>
      </c>
      <c r="AV149" s="14" t="s">
        <v>124</v>
      </c>
      <c r="AW149" s="14" t="s">
        <v>30</v>
      </c>
      <c r="AX149" s="14" t="s">
        <v>74</v>
      </c>
      <c r="AY149" s="169" t="s">
        <v>117</v>
      </c>
    </row>
    <row r="150" spans="1:65" s="15" customFormat="1">
      <c r="B150" s="175"/>
      <c r="D150" s="162" t="s">
        <v>126</v>
      </c>
      <c r="E150" s="176" t="s">
        <v>1</v>
      </c>
      <c r="F150" s="177" t="s">
        <v>136</v>
      </c>
      <c r="H150" s="178">
        <v>123.5</v>
      </c>
      <c r="L150" s="175"/>
      <c r="M150" s="179"/>
      <c r="N150" s="180"/>
      <c r="O150" s="180"/>
      <c r="P150" s="180"/>
      <c r="Q150" s="180"/>
      <c r="R150" s="180"/>
      <c r="S150" s="180"/>
      <c r="T150" s="181"/>
      <c r="AT150" s="176" t="s">
        <v>126</v>
      </c>
      <c r="AU150" s="176" t="s">
        <v>124</v>
      </c>
      <c r="AV150" s="15" t="s">
        <v>123</v>
      </c>
      <c r="AW150" s="15" t="s">
        <v>30</v>
      </c>
      <c r="AX150" s="15" t="s">
        <v>82</v>
      </c>
      <c r="AY150" s="176" t="s">
        <v>117</v>
      </c>
    </row>
    <row r="151" spans="1:65" s="2" customFormat="1" ht="21.75" customHeight="1">
      <c r="A151" s="29"/>
      <c r="B151" s="147"/>
      <c r="C151" s="182" t="s">
        <v>163</v>
      </c>
      <c r="D151" s="182" t="s">
        <v>175</v>
      </c>
      <c r="E151" s="183" t="s">
        <v>277</v>
      </c>
      <c r="F151" s="184" t="s">
        <v>278</v>
      </c>
      <c r="G151" s="185" t="s">
        <v>149</v>
      </c>
      <c r="H151" s="186">
        <v>129.67500000000001</v>
      </c>
      <c r="I151" s="187">
        <v>1</v>
      </c>
      <c r="J151" s="187">
        <f>ROUND(I151*H151,2)</f>
        <v>129.68</v>
      </c>
      <c r="K151" s="188"/>
      <c r="L151" s="189"/>
      <c r="M151" s="190" t="s">
        <v>1</v>
      </c>
      <c r="N151" s="191" t="s">
        <v>40</v>
      </c>
      <c r="O151" s="157">
        <v>0</v>
      </c>
      <c r="P151" s="157">
        <f>O151*H151</f>
        <v>0</v>
      </c>
      <c r="Q151" s="157">
        <v>4.0000000000000002E-4</v>
      </c>
      <c r="R151" s="157">
        <f>Q151*H151</f>
        <v>5.1870000000000006E-2</v>
      </c>
      <c r="S151" s="157">
        <v>0</v>
      </c>
      <c r="T151" s="158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163</v>
      </c>
      <c r="AT151" s="159" t="s">
        <v>175</v>
      </c>
      <c r="AU151" s="159" t="s">
        <v>124</v>
      </c>
      <c r="AY151" s="17" t="s">
        <v>117</v>
      </c>
      <c r="BE151" s="160">
        <f>IF(N151="základná",J151,0)</f>
        <v>0</v>
      </c>
      <c r="BF151" s="160">
        <f>IF(N151="znížená",J151,0)</f>
        <v>129.68</v>
      </c>
      <c r="BG151" s="160">
        <f>IF(N151="zákl. prenesená",J151,0)</f>
        <v>0</v>
      </c>
      <c r="BH151" s="160">
        <f>IF(N151="zníž. prenesená",J151,0)</f>
        <v>0</v>
      </c>
      <c r="BI151" s="160">
        <f>IF(N151="nulová",J151,0)</f>
        <v>0</v>
      </c>
      <c r="BJ151" s="17" t="s">
        <v>124</v>
      </c>
      <c r="BK151" s="160">
        <f>ROUND(I151*H151,2)</f>
        <v>129.68</v>
      </c>
      <c r="BL151" s="17" t="s">
        <v>123</v>
      </c>
      <c r="BM151" s="159" t="s">
        <v>279</v>
      </c>
    </row>
    <row r="152" spans="1:65" s="14" customFormat="1">
      <c r="B152" s="168"/>
      <c r="D152" s="162" t="s">
        <v>126</v>
      </c>
      <c r="F152" s="170" t="s">
        <v>280</v>
      </c>
      <c r="H152" s="171">
        <v>129.67500000000001</v>
      </c>
      <c r="L152" s="168"/>
      <c r="M152" s="172"/>
      <c r="N152" s="173"/>
      <c r="O152" s="173"/>
      <c r="P152" s="173"/>
      <c r="Q152" s="173"/>
      <c r="R152" s="173"/>
      <c r="S152" s="173"/>
      <c r="T152" s="174"/>
      <c r="AT152" s="169" t="s">
        <v>126</v>
      </c>
      <c r="AU152" s="169" t="s">
        <v>124</v>
      </c>
      <c r="AV152" s="14" t="s">
        <v>124</v>
      </c>
      <c r="AW152" s="14" t="s">
        <v>3</v>
      </c>
      <c r="AX152" s="14" t="s">
        <v>82</v>
      </c>
      <c r="AY152" s="169" t="s">
        <v>117</v>
      </c>
    </row>
    <row r="153" spans="1:65" s="12" customFormat="1" ht="22.8" customHeight="1">
      <c r="B153" s="135"/>
      <c r="D153" s="136" t="s">
        <v>73</v>
      </c>
      <c r="E153" s="145" t="s">
        <v>146</v>
      </c>
      <c r="F153" s="145" t="s">
        <v>281</v>
      </c>
      <c r="J153" s="146">
        <f>BK153</f>
        <v>5550.3700000000008</v>
      </c>
      <c r="L153" s="135"/>
      <c r="M153" s="139"/>
      <c r="N153" s="140"/>
      <c r="O153" s="140"/>
      <c r="P153" s="141">
        <f>SUM(P154:P170)</f>
        <v>112.76300000000001</v>
      </c>
      <c r="Q153" s="140"/>
      <c r="R153" s="141">
        <f>SUM(R154:R170)</f>
        <v>118.88535</v>
      </c>
      <c r="S153" s="140"/>
      <c r="T153" s="142">
        <f>SUM(T154:T170)</f>
        <v>0</v>
      </c>
      <c r="AR153" s="136" t="s">
        <v>82</v>
      </c>
      <c r="AT153" s="143" t="s">
        <v>73</v>
      </c>
      <c r="AU153" s="143" t="s">
        <v>82</v>
      </c>
      <c r="AY153" s="136" t="s">
        <v>117</v>
      </c>
      <c r="BK153" s="144">
        <f>SUM(BK154:BK170)</f>
        <v>5550.3700000000008</v>
      </c>
    </row>
    <row r="154" spans="1:65" s="2" customFormat="1" ht="37.799999999999997" customHeight="1">
      <c r="A154" s="29"/>
      <c r="B154" s="147"/>
      <c r="C154" s="148" t="s">
        <v>168</v>
      </c>
      <c r="D154" s="148" t="s">
        <v>119</v>
      </c>
      <c r="E154" s="149" t="s">
        <v>282</v>
      </c>
      <c r="F154" s="150" t="s">
        <v>283</v>
      </c>
      <c r="G154" s="151" t="s">
        <v>149</v>
      </c>
      <c r="H154" s="152">
        <v>123.5</v>
      </c>
      <c r="I154" s="153">
        <v>12.7</v>
      </c>
      <c r="J154" s="153">
        <f>ROUND(I154*H154,2)</f>
        <v>1568.45</v>
      </c>
      <c r="K154" s="154"/>
      <c r="L154" s="30"/>
      <c r="M154" s="155" t="s">
        <v>1</v>
      </c>
      <c r="N154" s="156" t="s">
        <v>40</v>
      </c>
      <c r="O154" s="157">
        <v>3.6999999999999998E-2</v>
      </c>
      <c r="P154" s="157">
        <f>O154*H154</f>
        <v>4.5694999999999997</v>
      </c>
      <c r="Q154" s="157">
        <v>0.48089999999999999</v>
      </c>
      <c r="R154" s="157">
        <f>Q154*H154</f>
        <v>59.391149999999996</v>
      </c>
      <c r="S154" s="157">
        <v>0</v>
      </c>
      <c r="T154" s="158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123</v>
      </c>
      <c r="AT154" s="159" t="s">
        <v>119</v>
      </c>
      <c r="AU154" s="159" t="s">
        <v>124</v>
      </c>
      <c r="AY154" s="17" t="s">
        <v>117</v>
      </c>
      <c r="BE154" s="160">
        <f>IF(N154="základná",J154,0)</f>
        <v>0</v>
      </c>
      <c r="BF154" s="160">
        <f>IF(N154="znížená",J154,0)</f>
        <v>1568.45</v>
      </c>
      <c r="BG154" s="160">
        <f>IF(N154="zákl. prenesená",J154,0)</f>
        <v>0</v>
      </c>
      <c r="BH154" s="160">
        <f>IF(N154="zníž. prenesená",J154,0)</f>
        <v>0</v>
      </c>
      <c r="BI154" s="160">
        <f>IF(N154="nulová",J154,0)</f>
        <v>0</v>
      </c>
      <c r="BJ154" s="17" t="s">
        <v>124</v>
      </c>
      <c r="BK154" s="160">
        <f>ROUND(I154*H154,2)</f>
        <v>1568.45</v>
      </c>
      <c r="BL154" s="17" t="s">
        <v>123</v>
      </c>
      <c r="BM154" s="159" t="s">
        <v>284</v>
      </c>
    </row>
    <row r="155" spans="1:65" s="14" customFormat="1">
      <c r="B155" s="168"/>
      <c r="D155" s="162" t="s">
        <v>126</v>
      </c>
      <c r="E155" s="169" t="s">
        <v>1</v>
      </c>
      <c r="F155" s="170" t="s">
        <v>259</v>
      </c>
      <c r="H155" s="171">
        <v>0</v>
      </c>
      <c r="L155" s="168"/>
      <c r="M155" s="172"/>
      <c r="N155" s="173"/>
      <c r="O155" s="173"/>
      <c r="P155" s="173"/>
      <c r="Q155" s="173"/>
      <c r="R155" s="173"/>
      <c r="S155" s="173"/>
      <c r="T155" s="174"/>
      <c r="AT155" s="169" t="s">
        <v>126</v>
      </c>
      <c r="AU155" s="169" t="s">
        <v>124</v>
      </c>
      <c r="AV155" s="14" t="s">
        <v>124</v>
      </c>
      <c r="AW155" s="14" t="s">
        <v>30</v>
      </c>
      <c r="AX155" s="14" t="s">
        <v>74</v>
      </c>
      <c r="AY155" s="169" t="s">
        <v>117</v>
      </c>
    </row>
    <row r="156" spans="1:65" s="14" customFormat="1">
      <c r="B156" s="168"/>
      <c r="D156" s="162" t="s">
        <v>126</v>
      </c>
      <c r="E156" s="169" t="s">
        <v>1</v>
      </c>
      <c r="F156" s="170" t="s">
        <v>260</v>
      </c>
      <c r="H156" s="171">
        <v>57.5</v>
      </c>
      <c r="L156" s="168"/>
      <c r="M156" s="172"/>
      <c r="N156" s="173"/>
      <c r="O156" s="173"/>
      <c r="P156" s="173"/>
      <c r="Q156" s="173"/>
      <c r="R156" s="173"/>
      <c r="S156" s="173"/>
      <c r="T156" s="174"/>
      <c r="AT156" s="169" t="s">
        <v>126</v>
      </c>
      <c r="AU156" s="169" t="s">
        <v>124</v>
      </c>
      <c r="AV156" s="14" t="s">
        <v>124</v>
      </c>
      <c r="AW156" s="14" t="s">
        <v>30</v>
      </c>
      <c r="AX156" s="14" t="s">
        <v>74</v>
      </c>
      <c r="AY156" s="169" t="s">
        <v>117</v>
      </c>
    </row>
    <row r="157" spans="1:65" s="14" customFormat="1">
      <c r="B157" s="168"/>
      <c r="D157" s="162" t="s">
        <v>126</v>
      </c>
      <c r="E157" s="169" t="s">
        <v>1</v>
      </c>
      <c r="F157" s="170" t="s">
        <v>261</v>
      </c>
      <c r="H157" s="171">
        <v>66</v>
      </c>
      <c r="L157" s="168"/>
      <c r="M157" s="172"/>
      <c r="N157" s="173"/>
      <c r="O157" s="173"/>
      <c r="P157" s="173"/>
      <c r="Q157" s="173"/>
      <c r="R157" s="173"/>
      <c r="S157" s="173"/>
      <c r="T157" s="174"/>
      <c r="AT157" s="169" t="s">
        <v>126</v>
      </c>
      <c r="AU157" s="169" t="s">
        <v>124</v>
      </c>
      <c r="AV157" s="14" t="s">
        <v>124</v>
      </c>
      <c r="AW157" s="14" t="s">
        <v>30</v>
      </c>
      <c r="AX157" s="14" t="s">
        <v>74</v>
      </c>
      <c r="AY157" s="169" t="s">
        <v>117</v>
      </c>
    </row>
    <row r="158" spans="1:65" s="15" customFormat="1">
      <c r="B158" s="175"/>
      <c r="D158" s="162" t="s">
        <v>126</v>
      </c>
      <c r="E158" s="176" t="s">
        <v>1</v>
      </c>
      <c r="F158" s="177" t="s">
        <v>136</v>
      </c>
      <c r="H158" s="178">
        <v>123.5</v>
      </c>
      <c r="L158" s="175"/>
      <c r="M158" s="179"/>
      <c r="N158" s="180"/>
      <c r="O158" s="180"/>
      <c r="P158" s="180"/>
      <c r="Q158" s="180"/>
      <c r="R158" s="180"/>
      <c r="S158" s="180"/>
      <c r="T158" s="181"/>
      <c r="AT158" s="176" t="s">
        <v>126</v>
      </c>
      <c r="AU158" s="176" t="s">
        <v>124</v>
      </c>
      <c r="AV158" s="15" t="s">
        <v>123</v>
      </c>
      <c r="AW158" s="15" t="s">
        <v>30</v>
      </c>
      <c r="AX158" s="15" t="s">
        <v>82</v>
      </c>
      <c r="AY158" s="176" t="s">
        <v>117</v>
      </c>
    </row>
    <row r="159" spans="1:65" s="2" customFormat="1" ht="33" customHeight="1">
      <c r="A159" s="29"/>
      <c r="B159" s="147"/>
      <c r="C159" s="148" t="s">
        <v>174</v>
      </c>
      <c r="D159" s="148" t="s">
        <v>119</v>
      </c>
      <c r="E159" s="149" t="s">
        <v>285</v>
      </c>
      <c r="F159" s="150" t="s">
        <v>286</v>
      </c>
      <c r="G159" s="151" t="s">
        <v>149</v>
      </c>
      <c r="H159" s="152">
        <v>123.5</v>
      </c>
      <c r="I159" s="153">
        <v>8.1</v>
      </c>
      <c r="J159" s="153">
        <f>ROUND(I159*H159,2)</f>
        <v>1000.35</v>
      </c>
      <c r="K159" s="154"/>
      <c r="L159" s="30"/>
      <c r="M159" s="155" t="s">
        <v>1</v>
      </c>
      <c r="N159" s="156" t="s">
        <v>40</v>
      </c>
      <c r="O159" s="157">
        <v>2.1000000000000001E-2</v>
      </c>
      <c r="P159" s="157">
        <f>O159*H159</f>
        <v>2.5935000000000001</v>
      </c>
      <c r="Q159" s="157">
        <v>0.29160000000000003</v>
      </c>
      <c r="R159" s="157">
        <f>Q159*H159</f>
        <v>36.012600000000006</v>
      </c>
      <c r="S159" s="157">
        <v>0</v>
      </c>
      <c r="T159" s="158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123</v>
      </c>
      <c r="AT159" s="159" t="s">
        <v>119</v>
      </c>
      <c r="AU159" s="159" t="s">
        <v>124</v>
      </c>
      <c r="AY159" s="17" t="s">
        <v>117</v>
      </c>
      <c r="BE159" s="160">
        <f>IF(N159="základná",J159,0)</f>
        <v>0</v>
      </c>
      <c r="BF159" s="160">
        <f>IF(N159="znížená",J159,0)</f>
        <v>1000.35</v>
      </c>
      <c r="BG159" s="160">
        <f>IF(N159="zákl. prenesená",J159,0)</f>
        <v>0</v>
      </c>
      <c r="BH159" s="160">
        <f>IF(N159="zníž. prenesená",J159,0)</f>
        <v>0</v>
      </c>
      <c r="BI159" s="160">
        <f>IF(N159="nulová",J159,0)</f>
        <v>0</v>
      </c>
      <c r="BJ159" s="17" t="s">
        <v>124</v>
      </c>
      <c r="BK159" s="160">
        <f>ROUND(I159*H159,2)</f>
        <v>1000.35</v>
      </c>
      <c r="BL159" s="17" t="s">
        <v>123</v>
      </c>
      <c r="BM159" s="159" t="s">
        <v>287</v>
      </c>
    </row>
    <row r="160" spans="1:65" s="14" customFormat="1">
      <c r="B160" s="168"/>
      <c r="D160" s="162" t="s">
        <v>126</v>
      </c>
      <c r="E160" s="169" t="s">
        <v>1</v>
      </c>
      <c r="F160" s="170" t="s">
        <v>259</v>
      </c>
      <c r="H160" s="171">
        <v>0</v>
      </c>
      <c r="L160" s="168"/>
      <c r="M160" s="172"/>
      <c r="N160" s="173"/>
      <c r="O160" s="173"/>
      <c r="P160" s="173"/>
      <c r="Q160" s="173"/>
      <c r="R160" s="173"/>
      <c r="S160" s="173"/>
      <c r="T160" s="174"/>
      <c r="AT160" s="169" t="s">
        <v>126</v>
      </c>
      <c r="AU160" s="169" t="s">
        <v>124</v>
      </c>
      <c r="AV160" s="14" t="s">
        <v>124</v>
      </c>
      <c r="AW160" s="14" t="s">
        <v>30</v>
      </c>
      <c r="AX160" s="14" t="s">
        <v>74</v>
      </c>
      <c r="AY160" s="169" t="s">
        <v>117</v>
      </c>
    </row>
    <row r="161" spans="1:65" s="14" customFormat="1">
      <c r="B161" s="168"/>
      <c r="D161" s="162" t="s">
        <v>126</v>
      </c>
      <c r="E161" s="169" t="s">
        <v>1</v>
      </c>
      <c r="F161" s="170" t="s">
        <v>260</v>
      </c>
      <c r="H161" s="171">
        <v>57.5</v>
      </c>
      <c r="L161" s="168"/>
      <c r="M161" s="172"/>
      <c r="N161" s="173"/>
      <c r="O161" s="173"/>
      <c r="P161" s="173"/>
      <c r="Q161" s="173"/>
      <c r="R161" s="173"/>
      <c r="S161" s="173"/>
      <c r="T161" s="174"/>
      <c r="AT161" s="169" t="s">
        <v>126</v>
      </c>
      <c r="AU161" s="169" t="s">
        <v>124</v>
      </c>
      <c r="AV161" s="14" t="s">
        <v>124</v>
      </c>
      <c r="AW161" s="14" t="s">
        <v>30</v>
      </c>
      <c r="AX161" s="14" t="s">
        <v>74</v>
      </c>
      <c r="AY161" s="169" t="s">
        <v>117</v>
      </c>
    </row>
    <row r="162" spans="1:65" s="14" customFormat="1">
      <c r="B162" s="168"/>
      <c r="D162" s="162" t="s">
        <v>126</v>
      </c>
      <c r="E162" s="169" t="s">
        <v>1</v>
      </c>
      <c r="F162" s="170" t="s">
        <v>261</v>
      </c>
      <c r="H162" s="171">
        <v>66</v>
      </c>
      <c r="L162" s="168"/>
      <c r="M162" s="172"/>
      <c r="N162" s="173"/>
      <c r="O162" s="173"/>
      <c r="P162" s="173"/>
      <c r="Q162" s="173"/>
      <c r="R162" s="173"/>
      <c r="S162" s="173"/>
      <c r="T162" s="174"/>
      <c r="AT162" s="169" t="s">
        <v>126</v>
      </c>
      <c r="AU162" s="169" t="s">
        <v>124</v>
      </c>
      <c r="AV162" s="14" t="s">
        <v>124</v>
      </c>
      <c r="AW162" s="14" t="s">
        <v>30</v>
      </c>
      <c r="AX162" s="14" t="s">
        <v>74</v>
      </c>
      <c r="AY162" s="169" t="s">
        <v>117</v>
      </c>
    </row>
    <row r="163" spans="1:65" s="15" customFormat="1">
      <c r="B163" s="175"/>
      <c r="D163" s="162" t="s">
        <v>126</v>
      </c>
      <c r="E163" s="176" t="s">
        <v>1</v>
      </c>
      <c r="F163" s="177" t="s">
        <v>136</v>
      </c>
      <c r="H163" s="178">
        <v>123.5</v>
      </c>
      <c r="L163" s="175"/>
      <c r="M163" s="179"/>
      <c r="N163" s="180"/>
      <c r="O163" s="180"/>
      <c r="P163" s="180"/>
      <c r="Q163" s="180"/>
      <c r="R163" s="180"/>
      <c r="S163" s="180"/>
      <c r="T163" s="181"/>
      <c r="AT163" s="176" t="s">
        <v>126</v>
      </c>
      <c r="AU163" s="176" t="s">
        <v>124</v>
      </c>
      <c r="AV163" s="15" t="s">
        <v>123</v>
      </c>
      <c r="AW163" s="15" t="s">
        <v>30</v>
      </c>
      <c r="AX163" s="15" t="s">
        <v>82</v>
      </c>
      <c r="AY163" s="176" t="s">
        <v>117</v>
      </c>
    </row>
    <row r="164" spans="1:65" s="2" customFormat="1" ht="16.5" customHeight="1">
      <c r="A164" s="29"/>
      <c r="B164" s="147"/>
      <c r="C164" s="148" t="s">
        <v>179</v>
      </c>
      <c r="D164" s="148" t="s">
        <v>119</v>
      </c>
      <c r="E164" s="149" t="s">
        <v>288</v>
      </c>
      <c r="F164" s="150" t="s">
        <v>289</v>
      </c>
      <c r="G164" s="151" t="s">
        <v>149</v>
      </c>
      <c r="H164" s="152">
        <v>96</v>
      </c>
      <c r="I164" s="153">
        <v>17.899999999999999</v>
      </c>
      <c r="J164" s="153">
        <f>ROUND(I164*H164,2)</f>
        <v>1718.4</v>
      </c>
      <c r="K164" s="154"/>
      <c r="L164" s="30"/>
      <c r="M164" s="155" t="s">
        <v>1</v>
      </c>
      <c r="N164" s="156" t="s">
        <v>40</v>
      </c>
      <c r="O164" s="157">
        <v>1.1000000000000001</v>
      </c>
      <c r="P164" s="157">
        <f>O164*H164</f>
        <v>105.60000000000001</v>
      </c>
      <c r="Q164" s="157">
        <v>0.112</v>
      </c>
      <c r="R164" s="157">
        <f>Q164*H164</f>
        <v>10.752000000000001</v>
      </c>
      <c r="S164" s="157">
        <v>0</v>
      </c>
      <c r="T164" s="158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123</v>
      </c>
      <c r="AT164" s="159" t="s">
        <v>119</v>
      </c>
      <c r="AU164" s="159" t="s">
        <v>124</v>
      </c>
      <c r="AY164" s="17" t="s">
        <v>117</v>
      </c>
      <c r="BE164" s="160">
        <f>IF(N164="základná",J164,0)</f>
        <v>0</v>
      </c>
      <c r="BF164" s="160">
        <f>IF(N164="znížená",J164,0)</f>
        <v>1718.4</v>
      </c>
      <c r="BG164" s="160">
        <f>IF(N164="zákl. prenesená",J164,0)</f>
        <v>0</v>
      </c>
      <c r="BH164" s="160">
        <f>IF(N164="zníž. prenesená",J164,0)</f>
        <v>0</v>
      </c>
      <c r="BI164" s="160">
        <f>IF(N164="nulová",J164,0)</f>
        <v>0</v>
      </c>
      <c r="BJ164" s="17" t="s">
        <v>124</v>
      </c>
      <c r="BK164" s="160">
        <f>ROUND(I164*H164,2)</f>
        <v>1718.4</v>
      </c>
      <c r="BL164" s="17" t="s">
        <v>123</v>
      </c>
      <c r="BM164" s="159" t="s">
        <v>290</v>
      </c>
    </row>
    <row r="165" spans="1:65" s="14" customFormat="1">
      <c r="B165" s="168"/>
      <c r="D165" s="162" t="s">
        <v>126</v>
      </c>
      <c r="E165" s="169" t="s">
        <v>1</v>
      </c>
      <c r="F165" s="170" t="s">
        <v>291</v>
      </c>
      <c r="H165" s="171">
        <v>0</v>
      </c>
      <c r="L165" s="168"/>
      <c r="M165" s="172"/>
      <c r="N165" s="173"/>
      <c r="O165" s="173"/>
      <c r="P165" s="173"/>
      <c r="Q165" s="173"/>
      <c r="R165" s="173"/>
      <c r="S165" s="173"/>
      <c r="T165" s="174"/>
      <c r="AT165" s="169" t="s">
        <v>126</v>
      </c>
      <c r="AU165" s="169" t="s">
        <v>124</v>
      </c>
      <c r="AV165" s="14" t="s">
        <v>124</v>
      </c>
      <c r="AW165" s="14" t="s">
        <v>30</v>
      </c>
      <c r="AX165" s="14" t="s">
        <v>74</v>
      </c>
      <c r="AY165" s="169" t="s">
        <v>117</v>
      </c>
    </row>
    <row r="166" spans="1:65" s="14" customFormat="1">
      <c r="B166" s="168"/>
      <c r="D166" s="162" t="s">
        <v>126</v>
      </c>
      <c r="E166" s="169" t="s">
        <v>1</v>
      </c>
      <c r="F166" s="170" t="s">
        <v>292</v>
      </c>
      <c r="H166" s="171">
        <v>46</v>
      </c>
      <c r="L166" s="168"/>
      <c r="M166" s="172"/>
      <c r="N166" s="173"/>
      <c r="O166" s="173"/>
      <c r="P166" s="173"/>
      <c r="Q166" s="173"/>
      <c r="R166" s="173"/>
      <c r="S166" s="173"/>
      <c r="T166" s="174"/>
      <c r="AT166" s="169" t="s">
        <v>126</v>
      </c>
      <c r="AU166" s="169" t="s">
        <v>124</v>
      </c>
      <c r="AV166" s="14" t="s">
        <v>124</v>
      </c>
      <c r="AW166" s="14" t="s">
        <v>30</v>
      </c>
      <c r="AX166" s="14" t="s">
        <v>74</v>
      </c>
      <c r="AY166" s="169" t="s">
        <v>117</v>
      </c>
    </row>
    <row r="167" spans="1:65" s="14" customFormat="1">
      <c r="B167" s="168"/>
      <c r="D167" s="162" t="s">
        <v>126</v>
      </c>
      <c r="E167" s="169" t="s">
        <v>1</v>
      </c>
      <c r="F167" s="170" t="s">
        <v>293</v>
      </c>
      <c r="H167" s="171">
        <v>50</v>
      </c>
      <c r="L167" s="168"/>
      <c r="M167" s="172"/>
      <c r="N167" s="173"/>
      <c r="O167" s="173"/>
      <c r="P167" s="173"/>
      <c r="Q167" s="173"/>
      <c r="R167" s="173"/>
      <c r="S167" s="173"/>
      <c r="T167" s="174"/>
      <c r="AT167" s="169" t="s">
        <v>126</v>
      </c>
      <c r="AU167" s="169" t="s">
        <v>124</v>
      </c>
      <c r="AV167" s="14" t="s">
        <v>124</v>
      </c>
      <c r="AW167" s="14" t="s">
        <v>30</v>
      </c>
      <c r="AX167" s="14" t="s">
        <v>74</v>
      </c>
      <c r="AY167" s="169" t="s">
        <v>117</v>
      </c>
    </row>
    <row r="168" spans="1:65" s="15" customFormat="1">
      <c r="B168" s="175"/>
      <c r="D168" s="162" t="s">
        <v>126</v>
      </c>
      <c r="E168" s="176" t="s">
        <v>1</v>
      </c>
      <c r="F168" s="177" t="s">
        <v>136</v>
      </c>
      <c r="H168" s="178">
        <v>96</v>
      </c>
      <c r="L168" s="175"/>
      <c r="M168" s="179"/>
      <c r="N168" s="180"/>
      <c r="O168" s="180"/>
      <c r="P168" s="180"/>
      <c r="Q168" s="180"/>
      <c r="R168" s="180"/>
      <c r="S168" s="180"/>
      <c r="T168" s="181"/>
      <c r="AT168" s="176" t="s">
        <v>126</v>
      </c>
      <c r="AU168" s="176" t="s">
        <v>124</v>
      </c>
      <c r="AV168" s="15" t="s">
        <v>123</v>
      </c>
      <c r="AW168" s="15" t="s">
        <v>30</v>
      </c>
      <c r="AX168" s="15" t="s">
        <v>82</v>
      </c>
      <c r="AY168" s="176" t="s">
        <v>117</v>
      </c>
    </row>
    <row r="169" spans="1:65" s="2" customFormat="1" ht="21.75" customHeight="1">
      <c r="A169" s="29"/>
      <c r="B169" s="147"/>
      <c r="C169" s="182" t="s">
        <v>185</v>
      </c>
      <c r="D169" s="182" t="s">
        <v>175</v>
      </c>
      <c r="E169" s="183" t="s">
        <v>294</v>
      </c>
      <c r="F169" s="184" t="s">
        <v>295</v>
      </c>
      <c r="G169" s="185" t="s">
        <v>149</v>
      </c>
      <c r="H169" s="186">
        <v>97.92</v>
      </c>
      <c r="I169" s="187">
        <v>12.9</v>
      </c>
      <c r="J169" s="187">
        <f>ROUND(I169*H169,2)</f>
        <v>1263.17</v>
      </c>
      <c r="K169" s="188"/>
      <c r="L169" s="189"/>
      <c r="M169" s="190" t="s">
        <v>1</v>
      </c>
      <c r="N169" s="191" t="s">
        <v>40</v>
      </c>
      <c r="O169" s="157">
        <v>0</v>
      </c>
      <c r="P169" s="157">
        <f>O169*H169</f>
        <v>0</v>
      </c>
      <c r="Q169" s="157">
        <v>0.13</v>
      </c>
      <c r="R169" s="157">
        <f>Q169*H169</f>
        <v>12.729600000000001</v>
      </c>
      <c r="S169" s="157">
        <v>0</v>
      </c>
      <c r="T169" s="158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163</v>
      </c>
      <c r="AT169" s="159" t="s">
        <v>175</v>
      </c>
      <c r="AU169" s="159" t="s">
        <v>124</v>
      </c>
      <c r="AY169" s="17" t="s">
        <v>117</v>
      </c>
      <c r="BE169" s="160">
        <f>IF(N169="základná",J169,0)</f>
        <v>0</v>
      </c>
      <c r="BF169" s="160">
        <f>IF(N169="znížená",J169,0)</f>
        <v>1263.17</v>
      </c>
      <c r="BG169" s="160">
        <f>IF(N169="zákl. prenesená",J169,0)</f>
        <v>0</v>
      </c>
      <c r="BH169" s="160">
        <f>IF(N169="zníž. prenesená",J169,0)</f>
        <v>0</v>
      </c>
      <c r="BI169" s="160">
        <f>IF(N169="nulová",J169,0)</f>
        <v>0</v>
      </c>
      <c r="BJ169" s="17" t="s">
        <v>124</v>
      </c>
      <c r="BK169" s="160">
        <f>ROUND(I169*H169,2)</f>
        <v>1263.17</v>
      </c>
      <c r="BL169" s="17" t="s">
        <v>123</v>
      </c>
      <c r="BM169" s="159" t="s">
        <v>296</v>
      </c>
    </row>
    <row r="170" spans="1:65" s="14" customFormat="1">
      <c r="B170" s="168"/>
      <c r="D170" s="162" t="s">
        <v>126</v>
      </c>
      <c r="F170" s="170" t="s">
        <v>297</v>
      </c>
      <c r="H170" s="171">
        <v>97.92</v>
      </c>
      <c r="L170" s="168"/>
      <c r="M170" s="172"/>
      <c r="N170" s="173"/>
      <c r="O170" s="173"/>
      <c r="P170" s="173"/>
      <c r="Q170" s="173"/>
      <c r="R170" s="173"/>
      <c r="S170" s="173"/>
      <c r="T170" s="174"/>
      <c r="AT170" s="169" t="s">
        <v>126</v>
      </c>
      <c r="AU170" s="169" t="s">
        <v>124</v>
      </c>
      <c r="AV170" s="14" t="s">
        <v>124</v>
      </c>
      <c r="AW170" s="14" t="s">
        <v>3</v>
      </c>
      <c r="AX170" s="14" t="s">
        <v>82</v>
      </c>
      <c r="AY170" s="169" t="s">
        <v>117</v>
      </c>
    </row>
    <row r="171" spans="1:65" s="12" customFormat="1" ht="22.8" customHeight="1">
      <c r="B171" s="135"/>
      <c r="D171" s="136" t="s">
        <v>73</v>
      </c>
      <c r="E171" s="145" t="s">
        <v>213</v>
      </c>
      <c r="F171" s="145" t="s">
        <v>298</v>
      </c>
      <c r="J171" s="146">
        <f>BK171</f>
        <v>1323.39</v>
      </c>
      <c r="L171" s="135"/>
      <c r="M171" s="139"/>
      <c r="N171" s="140"/>
      <c r="O171" s="140"/>
      <c r="P171" s="141">
        <f>P172</f>
        <v>53.070720000000001</v>
      </c>
      <c r="Q171" s="140"/>
      <c r="R171" s="141">
        <f>R172</f>
        <v>0</v>
      </c>
      <c r="S171" s="140"/>
      <c r="T171" s="142">
        <f>T172</f>
        <v>0</v>
      </c>
      <c r="AR171" s="136" t="s">
        <v>82</v>
      </c>
      <c r="AT171" s="143" t="s">
        <v>73</v>
      </c>
      <c r="AU171" s="143" t="s">
        <v>82</v>
      </c>
      <c r="AY171" s="136" t="s">
        <v>117</v>
      </c>
      <c r="BK171" s="144">
        <f>BK172</f>
        <v>1323.39</v>
      </c>
    </row>
    <row r="172" spans="1:65" s="2" customFormat="1" ht="33" customHeight="1">
      <c r="A172" s="29"/>
      <c r="B172" s="147"/>
      <c r="C172" s="148" t="s">
        <v>193</v>
      </c>
      <c r="D172" s="148" t="s">
        <v>119</v>
      </c>
      <c r="E172" s="149" t="s">
        <v>299</v>
      </c>
      <c r="F172" s="150" t="s">
        <v>300</v>
      </c>
      <c r="G172" s="151" t="s">
        <v>159</v>
      </c>
      <c r="H172" s="152">
        <v>135.04</v>
      </c>
      <c r="I172" s="153">
        <v>9.8000000000000007</v>
      </c>
      <c r="J172" s="153">
        <f>ROUND(I172*H172,2)</f>
        <v>1323.39</v>
      </c>
      <c r="K172" s="154"/>
      <c r="L172" s="30"/>
      <c r="M172" s="192" t="s">
        <v>1</v>
      </c>
      <c r="N172" s="193" t="s">
        <v>40</v>
      </c>
      <c r="O172" s="194">
        <v>0.39300000000000002</v>
      </c>
      <c r="P172" s="194">
        <f>O172*H172</f>
        <v>53.070720000000001</v>
      </c>
      <c r="Q172" s="194">
        <v>0</v>
      </c>
      <c r="R172" s="194">
        <f>Q172*H172</f>
        <v>0</v>
      </c>
      <c r="S172" s="194">
        <v>0</v>
      </c>
      <c r="T172" s="195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9" t="s">
        <v>123</v>
      </c>
      <c r="AT172" s="159" t="s">
        <v>119</v>
      </c>
      <c r="AU172" s="159" t="s">
        <v>124</v>
      </c>
      <c r="AY172" s="17" t="s">
        <v>117</v>
      </c>
      <c r="BE172" s="160">
        <f>IF(N172="základná",J172,0)</f>
        <v>0</v>
      </c>
      <c r="BF172" s="160">
        <f>IF(N172="znížená",J172,0)</f>
        <v>1323.39</v>
      </c>
      <c r="BG172" s="160">
        <f>IF(N172="zákl. prenesená",J172,0)</f>
        <v>0</v>
      </c>
      <c r="BH172" s="160">
        <f>IF(N172="zníž. prenesená",J172,0)</f>
        <v>0</v>
      </c>
      <c r="BI172" s="160">
        <f>IF(N172="nulová",J172,0)</f>
        <v>0</v>
      </c>
      <c r="BJ172" s="17" t="s">
        <v>124</v>
      </c>
      <c r="BK172" s="160">
        <f>ROUND(I172*H172,2)</f>
        <v>1323.39</v>
      </c>
      <c r="BL172" s="17" t="s">
        <v>123</v>
      </c>
      <c r="BM172" s="159" t="s">
        <v>301</v>
      </c>
    </row>
    <row r="173" spans="1:65" s="2" customFormat="1" ht="6.9" customHeight="1">
      <c r="A173" s="29"/>
      <c r="B173" s="47"/>
      <c r="C173" s="48"/>
      <c r="D173" s="48"/>
      <c r="E173" s="48"/>
      <c r="F173" s="48"/>
      <c r="G173" s="48"/>
      <c r="H173" s="48"/>
      <c r="I173" s="48"/>
      <c r="J173" s="48"/>
      <c r="K173" s="48"/>
      <c r="L173" s="30"/>
      <c r="M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</row>
  </sheetData>
  <autoFilter ref="C121:K172" xr:uid="{00000000-0009-0000-0000-000002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73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3"/>
    </row>
    <row r="2" spans="1:46" s="1" customFormat="1" ht="36.9" customHeight="1">
      <c r="L2" s="196" t="s">
        <v>5</v>
      </c>
      <c r="M2" s="197"/>
      <c r="N2" s="197"/>
      <c r="O2" s="197"/>
      <c r="P2" s="197"/>
      <c r="Q2" s="197"/>
      <c r="R2" s="197"/>
      <c r="S2" s="197"/>
      <c r="T2" s="197"/>
      <c r="U2" s="197"/>
      <c r="V2" s="197"/>
      <c r="AT2" s="17" t="s">
        <v>87</v>
      </c>
    </row>
    <row r="3" spans="1:46" s="1" customFormat="1" ht="6.9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74</v>
      </c>
    </row>
    <row r="4" spans="1:46" s="1" customFormat="1" ht="24.9" hidden="1" customHeight="1">
      <c r="B4" s="20"/>
      <c r="D4" s="21" t="s">
        <v>88</v>
      </c>
      <c r="L4" s="20"/>
      <c r="M4" s="94" t="s">
        <v>10</v>
      </c>
      <c r="AT4" s="17" t="s">
        <v>3</v>
      </c>
    </row>
    <row r="5" spans="1:46" s="1" customFormat="1" ht="6.9" hidden="1" customHeight="1">
      <c r="B5" s="20"/>
      <c r="L5" s="20"/>
    </row>
    <row r="6" spans="1:46" s="1" customFormat="1" ht="12" hidden="1" customHeight="1">
      <c r="B6" s="20"/>
      <c r="D6" s="26" t="s">
        <v>14</v>
      </c>
      <c r="L6" s="20"/>
    </row>
    <row r="7" spans="1:46" s="1" customFormat="1" ht="16.5" hidden="1" customHeight="1">
      <c r="B7" s="20"/>
      <c r="E7" s="234" t="str">
        <f>'Rekapitulácia stavby'!K6</f>
        <v>Cintorín v obci Hajtovka</v>
      </c>
      <c r="F7" s="235"/>
      <c r="G7" s="235"/>
      <c r="H7" s="235"/>
      <c r="L7" s="20"/>
    </row>
    <row r="8" spans="1:46" s="2" customFormat="1" ht="12" hidden="1" customHeight="1">
      <c r="A8" s="29"/>
      <c r="B8" s="30"/>
      <c r="C8" s="29"/>
      <c r="D8" s="26" t="s">
        <v>89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hidden="1" customHeight="1">
      <c r="A9" s="29"/>
      <c r="B9" s="30"/>
      <c r="C9" s="29"/>
      <c r="D9" s="29"/>
      <c r="E9" s="208" t="s">
        <v>302</v>
      </c>
      <c r="F9" s="233"/>
      <c r="G9" s="233"/>
      <c r="H9" s="233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idden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hidden="1" customHeight="1">
      <c r="A11" s="29"/>
      <c r="B11" s="30"/>
      <c r="C11" s="29"/>
      <c r="D11" s="26" t="s">
        <v>16</v>
      </c>
      <c r="E11" s="29"/>
      <c r="F11" s="24" t="s">
        <v>1</v>
      </c>
      <c r="G11" s="29"/>
      <c r="H11" s="29"/>
      <c r="I11" s="26" t="s">
        <v>17</v>
      </c>
      <c r="J11" s="24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hidden="1" customHeight="1">
      <c r="A12" s="29"/>
      <c r="B12" s="30"/>
      <c r="C12" s="29"/>
      <c r="D12" s="26" t="s">
        <v>18</v>
      </c>
      <c r="E12" s="29"/>
      <c r="F12" s="24" t="s">
        <v>19</v>
      </c>
      <c r="G12" s="29"/>
      <c r="H12" s="29"/>
      <c r="I12" s="26" t="s">
        <v>20</v>
      </c>
      <c r="J12" s="55" t="str">
        <f>'Rekapitulácia stavby'!AN8</f>
        <v>14. 6. 2023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8" hidden="1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6" t="s">
        <v>22</v>
      </c>
      <c r="E14" s="29"/>
      <c r="F14" s="29"/>
      <c r="G14" s="29"/>
      <c r="H14" s="29"/>
      <c r="I14" s="26" t="s">
        <v>23</v>
      </c>
      <c r="J14" s="24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hidden="1" customHeight="1">
      <c r="A15" s="29"/>
      <c r="B15" s="30"/>
      <c r="C15" s="29"/>
      <c r="D15" s="29"/>
      <c r="E15" s="24" t="s">
        <v>24</v>
      </c>
      <c r="F15" s="29"/>
      <c r="G15" s="29"/>
      <c r="H15" s="29"/>
      <c r="I15" s="26" t="s">
        <v>25</v>
      </c>
      <c r="J15" s="24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hidden="1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hidden="1" customHeight="1">
      <c r="A17" s="29"/>
      <c r="B17" s="30"/>
      <c r="C17" s="29"/>
      <c r="D17" s="26" t="s">
        <v>26</v>
      </c>
      <c r="E17" s="29"/>
      <c r="F17" s="29"/>
      <c r="G17" s="29"/>
      <c r="H17" s="29"/>
      <c r="I17" s="26" t="s">
        <v>23</v>
      </c>
      <c r="J17" s="24" t="str">
        <f>'Rekapitulácia stavby'!AN13</f>
        <v/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hidden="1" customHeight="1">
      <c r="A18" s="29"/>
      <c r="B18" s="30"/>
      <c r="C18" s="29"/>
      <c r="D18" s="29"/>
      <c r="E18" s="227" t="str">
        <f>'Rekapitulácia stavby'!E14</f>
        <v xml:space="preserve"> </v>
      </c>
      <c r="F18" s="227"/>
      <c r="G18" s="227"/>
      <c r="H18" s="227"/>
      <c r="I18" s="26" t="s">
        <v>25</v>
      </c>
      <c r="J18" s="24" t="str">
        <f>'Rekapitulácia stavby'!AN14</f>
        <v/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hidden="1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hidden="1" customHeight="1">
      <c r="A20" s="29"/>
      <c r="B20" s="30"/>
      <c r="C20" s="29"/>
      <c r="D20" s="26" t="s">
        <v>28</v>
      </c>
      <c r="E20" s="29"/>
      <c r="F20" s="29"/>
      <c r="G20" s="29"/>
      <c r="H20" s="29"/>
      <c r="I20" s="26" t="s">
        <v>23</v>
      </c>
      <c r="J20" s="24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hidden="1" customHeight="1">
      <c r="A21" s="29"/>
      <c r="B21" s="30"/>
      <c r="C21" s="29"/>
      <c r="D21" s="29"/>
      <c r="E21" s="24" t="s">
        <v>29</v>
      </c>
      <c r="F21" s="29"/>
      <c r="G21" s="29"/>
      <c r="H21" s="29"/>
      <c r="I21" s="26" t="s">
        <v>25</v>
      </c>
      <c r="J21" s="24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hidden="1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hidden="1" customHeight="1">
      <c r="A23" s="29"/>
      <c r="B23" s="30"/>
      <c r="C23" s="29"/>
      <c r="D23" s="26" t="s">
        <v>31</v>
      </c>
      <c r="E23" s="29"/>
      <c r="F23" s="29"/>
      <c r="G23" s="29"/>
      <c r="H23" s="29"/>
      <c r="I23" s="26" t="s">
        <v>23</v>
      </c>
      <c r="J23" s="24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hidden="1" customHeight="1">
      <c r="A24" s="29"/>
      <c r="B24" s="30"/>
      <c r="C24" s="29"/>
      <c r="D24" s="29"/>
      <c r="E24" s="24" t="s">
        <v>32</v>
      </c>
      <c r="F24" s="29"/>
      <c r="G24" s="29"/>
      <c r="H24" s="29"/>
      <c r="I24" s="26" t="s">
        <v>25</v>
      </c>
      <c r="J24" s="24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hidden="1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hidden="1" customHeight="1">
      <c r="A26" s="29"/>
      <c r="B26" s="30"/>
      <c r="C26" s="29"/>
      <c r="D26" s="26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hidden="1" customHeight="1">
      <c r="A27" s="95"/>
      <c r="B27" s="96"/>
      <c r="C27" s="95"/>
      <c r="D27" s="95"/>
      <c r="E27" s="229" t="s">
        <v>1</v>
      </c>
      <c r="F27" s="229"/>
      <c r="G27" s="229"/>
      <c r="H27" s="229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" hidden="1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hidden="1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hidden="1" customHeight="1">
      <c r="A30" s="29"/>
      <c r="B30" s="30"/>
      <c r="C30" s="29"/>
      <c r="D30" s="98" t="s">
        <v>34</v>
      </c>
      <c r="E30" s="29"/>
      <c r="F30" s="29"/>
      <c r="G30" s="29"/>
      <c r="H30" s="29"/>
      <c r="I30" s="29"/>
      <c r="J30" s="71">
        <f>ROUND(J122, 2)</f>
        <v>6873.24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hidden="1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hidden="1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hidden="1" customHeight="1">
      <c r="A33" s="29"/>
      <c r="B33" s="30"/>
      <c r="C33" s="29"/>
      <c r="D33" s="99" t="s">
        <v>38</v>
      </c>
      <c r="E33" s="35" t="s">
        <v>39</v>
      </c>
      <c r="F33" s="100">
        <f>ROUND((SUM(BE122:BE172)),  2)</f>
        <v>0</v>
      </c>
      <c r="G33" s="101"/>
      <c r="H33" s="101"/>
      <c r="I33" s="102">
        <v>0.2</v>
      </c>
      <c r="J33" s="100">
        <f>ROUND(((SUM(BE122:BE172))*I33),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hidden="1" customHeight="1">
      <c r="A34" s="29"/>
      <c r="B34" s="30"/>
      <c r="C34" s="29"/>
      <c r="D34" s="29"/>
      <c r="E34" s="35" t="s">
        <v>40</v>
      </c>
      <c r="F34" s="103">
        <f>ROUND((SUM(BF122:BF172)),  2)</f>
        <v>6873.24</v>
      </c>
      <c r="G34" s="29"/>
      <c r="H34" s="29"/>
      <c r="I34" s="104">
        <v>0.2</v>
      </c>
      <c r="J34" s="103">
        <f>ROUND(((SUM(BF122:BF172))*I34),  2)</f>
        <v>1374.65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6" t="s">
        <v>41</v>
      </c>
      <c r="F35" s="103">
        <f>ROUND((SUM(BG122:BG172)),  2)</f>
        <v>0</v>
      </c>
      <c r="G35" s="29"/>
      <c r="H35" s="29"/>
      <c r="I35" s="104">
        <v>0.2</v>
      </c>
      <c r="J35" s="103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>
      <c r="A36" s="29"/>
      <c r="B36" s="30"/>
      <c r="C36" s="29"/>
      <c r="D36" s="29"/>
      <c r="E36" s="26" t="s">
        <v>42</v>
      </c>
      <c r="F36" s="103">
        <f>ROUND((SUM(BH122:BH172)),  2)</f>
        <v>0</v>
      </c>
      <c r="G36" s="29"/>
      <c r="H36" s="29"/>
      <c r="I36" s="104">
        <v>0.2</v>
      </c>
      <c r="J36" s="103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>
      <c r="A37" s="29"/>
      <c r="B37" s="30"/>
      <c r="C37" s="29"/>
      <c r="D37" s="29"/>
      <c r="E37" s="35" t="s">
        <v>43</v>
      </c>
      <c r="F37" s="100">
        <f>ROUND((SUM(BI122:BI172)),  2)</f>
        <v>0</v>
      </c>
      <c r="G37" s="101"/>
      <c r="H37" s="101"/>
      <c r="I37" s="102">
        <v>0</v>
      </c>
      <c r="J37" s="100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hidden="1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hidden="1" customHeight="1">
      <c r="A39" s="29"/>
      <c r="B39" s="30"/>
      <c r="C39" s="105"/>
      <c r="D39" s="106" t="s">
        <v>44</v>
      </c>
      <c r="E39" s="60"/>
      <c r="F39" s="60"/>
      <c r="G39" s="107" t="s">
        <v>45</v>
      </c>
      <c r="H39" s="108" t="s">
        <v>46</v>
      </c>
      <c r="I39" s="60"/>
      <c r="J39" s="109">
        <f>SUM(J30:J37)</f>
        <v>8247.89</v>
      </c>
      <c r="K39" s="110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hidden="1" customHeight="1">
      <c r="B41" s="20"/>
      <c r="L41" s="20"/>
    </row>
    <row r="42" spans="1:31" s="1" customFormat="1" ht="14.4" hidden="1" customHeight="1">
      <c r="B42" s="20"/>
      <c r="L42" s="20"/>
    </row>
    <row r="43" spans="1:31" s="1" customFormat="1" ht="14.4" hidden="1" customHeight="1">
      <c r="B43" s="20"/>
      <c r="L43" s="20"/>
    </row>
    <row r="44" spans="1:31" s="1" customFormat="1" ht="14.4" hidden="1" customHeight="1">
      <c r="B44" s="20"/>
      <c r="L44" s="20"/>
    </row>
    <row r="45" spans="1:31" s="1" customFormat="1" ht="14.4" hidden="1" customHeight="1">
      <c r="B45" s="20"/>
      <c r="L45" s="20"/>
    </row>
    <row r="46" spans="1:31" s="1" customFormat="1" ht="14.4" hidden="1" customHeight="1">
      <c r="B46" s="20"/>
      <c r="L46" s="20"/>
    </row>
    <row r="47" spans="1:31" s="1" customFormat="1" ht="14.4" hidden="1" customHeight="1">
      <c r="B47" s="20"/>
      <c r="L47" s="20"/>
    </row>
    <row r="48" spans="1:31" s="1" customFormat="1" ht="14.4" hidden="1" customHeight="1">
      <c r="B48" s="20"/>
      <c r="L48" s="20"/>
    </row>
    <row r="49" spans="1:31" s="1" customFormat="1" ht="14.4" hidden="1" customHeight="1">
      <c r="B49" s="20"/>
      <c r="L49" s="20"/>
    </row>
    <row r="50" spans="1:31" s="2" customFormat="1" ht="14.4" hidden="1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3.2" hidden="1">
      <c r="A61" s="29"/>
      <c r="B61" s="30"/>
      <c r="C61" s="29"/>
      <c r="D61" s="45" t="s">
        <v>49</v>
      </c>
      <c r="E61" s="32"/>
      <c r="F61" s="111" t="s">
        <v>50</v>
      </c>
      <c r="G61" s="45" t="s">
        <v>49</v>
      </c>
      <c r="H61" s="32"/>
      <c r="I61" s="32"/>
      <c r="J61" s="112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3.2" hidden="1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3.2" hidden="1">
      <c r="A76" s="29"/>
      <c r="B76" s="30"/>
      <c r="C76" s="29"/>
      <c r="D76" s="45" t="s">
        <v>49</v>
      </c>
      <c r="E76" s="32"/>
      <c r="F76" s="111" t="s">
        <v>50</v>
      </c>
      <c r="G76" s="45" t="s">
        <v>49</v>
      </c>
      <c r="H76" s="32"/>
      <c r="I76" s="32"/>
      <c r="J76" s="112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hidden="1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47" s="2" customFormat="1" ht="6.9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>
      <c r="A82" s="29"/>
      <c r="B82" s="30"/>
      <c r="C82" s="21" t="s">
        <v>91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6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34" t="str">
        <f>E7</f>
        <v>Cintorín v obci Hajtovka</v>
      </c>
      <c r="F85" s="235"/>
      <c r="G85" s="235"/>
      <c r="H85" s="235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6" t="s">
        <v>89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08" t="str">
        <f>E9</f>
        <v>03 - Schody vonkajšie</v>
      </c>
      <c r="F87" s="233"/>
      <c r="G87" s="233"/>
      <c r="H87" s="233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6" t="s">
        <v>18</v>
      </c>
      <c r="D89" s="29"/>
      <c r="E89" s="29"/>
      <c r="F89" s="24" t="str">
        <f>F12</f>
        <v>Hajtovka</v>
      </c>
      <c r="G89" s="29"/>
      <c r="H89" s="29"/>
      <c r="I89" s="26" t="s">
        <v>20</v>
      </c>
      <c r="J89" s="55" t="str">
        <f>IF(J12="","",J12)</f>
        <v>14. 6. 2023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65" hidden="1" customHeight="1">
      <c r="A91" s="29"/>
      <c r="B91" s="30"/>
      <c r="C91" s="26" t="s">
        <v>22</v>
      </c>
      <c r="D91" s="29"/>
      <c r="E91" s="29"/>
      <c r="F91" s="24" t="str">
        <f>E15</f>
        <v>Obec Hajtovka</v>
      </c>
      <c r="G91" s="29"/>
      <c r="H91" s="29"/>
      <c r="I91" s="26" t="s">
        <v>28</v>
      </c>
      <c r="J91" s="27" t="str">
        <f>E21</f>
        <v>Ing. Vladislav Slosarčik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hidden="1" customHeight="1">
      <c r="A92" s="29"/>
      <c r="B92" s="30"/>
      <c r="C92" s="26" t="s">
        <v>26</v>
      </c>
      <c r="D92" s="29"/>
      <c r="E92" s="29"/>
      <c r="F92" s="24" t="str">
        <f>IF(E18="","",E18)</f>
        <v xml:space="preserve"> </v>
      </c>
      <c r="G92" s="29"/>
      <c r="H92" s="29"/>
      <c r="I92" s="26" t="s">
        <v>31</v>
      </c>
      <c r="J92" s="27" t="str">
        <f>E24</f>
        <v>Ing. Slosarčik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3" t="s">
        <v>92</v>
      </c>
      <c r="D94" s="105"/>
      <c r="E94" s="105"/>
      <c r="F94" s="105"/>
      <c r="G94" s="105"/>
      <c r="H94" s="105"/>
      <c r="I94" s="105"/>
      <c r="J94" s="114" t="s">
        <v>93</v>
      </c>
      <c r="K94" s="105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8" hidden="1" customHeight="1">
      <c r="A96" s="29"/>
      <c r="B96" s="30"/>
      <c r="C96" s="115" t="s">
        <v>94</v>
      </c>
      <c r="D96" s="29"/>
      <c r="E96" s="29"/>
      <c r="F96" s="29"/>
      <c r="G96" s="29"/>
      <c r="H96" s="29"/>
      <c r="I96" s="29"/>
      <c r="J96" s="71">
        <f>J122</f>
        <v>6873.2400000000007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95</v>
      </c>
    </row>
    <row r="97" spans="1:31" s="9" customFormat="1" ht="24.9" hidden="1" customHeight="1">
      <c r="B97" s="116"/>
      <c r="D97" s="117" t="s">
        <v>238</v>
      </c>
      <c r="E97" s="118"/>
      <c r="F97" s="118"/>
      <c r="G97" s="118"/>
      <c r="H97" s="118"/>
      <c r="I97" s="118"/>
      <c r="J97" s="119">
        <f>J123</f>
        <v>318.39999999999998</v>
      </c>
      <c r="L97" s="116"/>
    </row>
    <row r="98" spans="1:31" s="9" customFormat="1" ht="24.9" hidden="1" customHeight="1">
      <c r="B98" s="116"/>
      <c r="D98" s="117" t="s">
        <v>239</v>
      </c>
      <c r="E98" s="118"/>
      <c r="F98" s="118"/>
      <c r="G98" s="118"/>
      <c r="H98" s="118"/>
      <c r="I98" s="118"/>
      <c r="J98" s="119">
        <f>J136</f>
        <v>2367.7800000000002</v>
      </c>
      <c r="L98" s="116"/>
    </row>
    <row r="99" spans="1:31" s="9" customFormat="1" ht="24.9" hidden="1" customHeight="1">
      <c r="B99" s="116"/>
      <c r="D99" s="117" t="s">
        <v>96</v>
      </c>
      <c r="E99" s="118"/>
      <c r="F99" s="118"/>
      <c r="G99" s="118"/>
      <c r="H99" s="118"/>
      <c r="I99" s="118"/>
      <c r="J99" s="119">
        <f>J144</f>
        <v>4187.0600000000004</v>
      </c>
      <c r="L99" s="116"/>
    </row>
    <row r="100" spans="1:31" s="10" customFormat="1" ht="19.95" hidden="1" customHeight="1">
      <c r="B100" s="120"/>
      <c r="D100" s="121" t="s">
        <v>240</v>
      </c>
      <c r="E100" s="122"/>
      <c r="F100" s="122"/>
      <c r="G100" s="122"/>
      <c r="H100" s="122"/>
      <c r="I100" s="122"/>
      <c r="J100" s="123">
        <f>J145</f>
        <v>236</v>
      </c>
      <c r="L100" s="120"/>
    </row>
    <row r="101" spans="1:31" s="10" customFormat="1" ht="19.95" hidden="1" customHeight="1">
      <c r="B101" s="120"/>
      <c r="D101" s="121" t="s">
        <v>241</v>
      </c>
      <c r="E101" s="122"/>
      <c r="F101" s="122"/>
      <c r="G101" s="122"/>
      <c r="H101" s="122"/>
      <c r="I101" s="122"/>
      <c r="J101" s="123">
        <f>J153</f>
        <v>2968.44</v>
      </c>
      <c r="L101" s="120"/>
    </row>
    <row r="102" spans="1:31" s="10" customFormat="1" ht="19.95" hidden="1" customHeight="1">
      <c r="B102" s="120"/>
      <c r="D102" s="121" t="s">
        <v>242</v>
      </c>
      <c r="E102" s="122"/>
      <c r="F102" s="122"/>
      <c r="G102" s="122"/>
      <c r="H102" s="122"/>
      <c r="I102" s="122"/>
      <c r="J102" s="123">
        <f>J171</f>
        <v>982.62</v>
      </c>
      <c r="L102" s="120"/>
    </row>
    <row r="103" spans="1:31" s="2" customFormat="1" ht="21.75" hidden="1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" hidden="1" customHeight="1">
      <c r="A104" s="29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hidden="1"/>
    <row r="106" spans="1:31" hidden="1"/>
    <row r="107" spans="1:31" hidden="1"/>
    <row r="108" spans="1:31" s="2" customFormat="1" ht="6.9" customHeight="1">
      <c r="A108" s="29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" customHeight="1">
      <c r="A109" s="29"/>
      <c r="B109" s="30"/>
      <c r="C109" s="21" t="s">
        <v>103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6" t="s">
        <v>14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34" t="str">
        <f>E7</f>
        <v>Cintorín v obci Hajtovka</v>
      </c>
      <c r="F112" s="235"/>
      <c r="G112" s="235"/>
      <c r="H112" s="235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6" t="s">
        <v>89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08" t="str">
        <f>E9</f>
        <v>03 - Schody vonkajšie</v>
      </c>
      <c r="F114" s="233"/>
      <c r="G114" s="233"/>
      <c r="H114" s="233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6" t="s">
        <v>18</v>
      </c>
      <c r="D116" s="29"/>
      <c r="E116" s="29"/>
      <c r="F116" s="24" t="str">
        <f>F12</f>
        <v>Hajtovka</v>
      </c>
      <c r="G116" s="29"/>
      <c r="H116" s="29"/>
      <c r="I116" s="26" t="s">
        <v>20</v>
      </c>
      <c r="J116" s="55" t="str">
        <f>IF(J12="","",J12)</f>
        <v>14. 6. 2023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25.65" customHeight="1">
      <c r="A118" s="29"/>
      <c r="B118" s="30"/>
      <c r="C118" s="26" t="s">
        <v>22</v>
      </c>
      <c r="D118" s="29"/>
      <c r="E118" s="29"/>
      <c r="F118" s="24" t="str">
        <f>E15</f>
        <v>Obec Hajtovka</v>
      </c>
      <c r="G118" s="29"/>
      <c r="H118" s="29"/>
      <c r="I118" s="26" t="s">
        <v>28</v>
      </c>
      <c r="J118" s="27" t="str">
        <f>E21</f>
        <v>Ing. Vladislav Slosarčik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15" customHeight="1">
      <c r="A119" s="29"/>
      <c r="B119" s="30"/>
      <c r="C119" s="26" t="s">
        <v>26</v>
      </c>
      <c r="D119" s="29"/>
      <c r="E119" s="29"/>
      <c r="F119" s="24" t="str">
        <f>IF(E18="","",E18)</f>
        <v xml:space="preserve"> </v>
      </c>
      <c r="G119" s="29"/>
      <c r="H119" s="29"/>
      <c r="I119" s="26" t="s">
        <v>31</v>
      </c>
      <c r="J119" s="27" t="str">
        <f>E24</f>
        <v>Ing. Slosarčik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24"/>
      <c r="B121" s="125"/>
      <c r="C121" s="126" t="s">
        <v>104</v>
      </c>
      <c r="D121" s="127" t="s">
        <v>59</v>
      </c>
      <c r="E121" s="127" t="s">
        <v>55</v>
      </c>
      <c r="F121" s="127" t="s">
        <v>56</v>
      </c>
      <c r="G121" s="127" t="s">
        <v>105</v>
      </c>
      <c r="H121" s="127" t="s">
        <v>106</v>
      </c>
      <c r="I121" s="127" t="s">
        <v>107</v>
      </c>
      <c r="J121" s="128" t="s">
        <v>93</v>
      </c>
      <c r="K121" s="129" t="s">
        <v>108</v>
      </c>
      <c r="L121" s="130"/>
      <c r="M121" s="62" t="s">
        <v>1</v>
      </c>
      <c r="N121" s="63" t="s">
        <v>38</v>
      </c>
      <c r="O121" s="63" t="s">
        <v>109</v>
      </c>
      <c r="P121" s="63" t="s">
        <v>110</v>
      </c>
      <c r="Q121" s="63" t="s">
        <v>111</v>
      </c>
      <c r="R121" s="63" t="s">
        <v>112</v>
      </c>
      <c r="S121" s="63" t="s">
        <v>113</v>
      </c>
      <c r="T121" s="64" t="s">
        <v>114</v>
      </c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4"/>
    </row>
    <row r="122" spans="1:65" s="2" customFormat="1" ht="22.8" customHeight="1">
      <c r="A122" s="29"/>
      <c r="B122" s="30"/>
      <c r="C122" s="69" t="s">
        <v>94</v>
      </c>
      <c r="D122" s="29"/>
      <c r="E122" s="29"/>
      <c r="F122" s="29"/>
      <c r="G122" s="29"/>
      <c r="H122" s="29"/>
      <c r="I122" s="29"/>
      <c r="J122" s="131">
        <f>BK122</f>
        <v>6873.2400000000007</v>
      </c>
      <c r="K122" s="29"/>
      <c r="L122" s="30"/>
      <c r="M122" s="65"/>
      <c r="N122" s="56"/>
      <c r="O122" s="66"/>
      <c r="P122" s="132">
        <f>P123+P136+P144</f>
        <v>139.78093099999998</v>
      </c>
      <c r="Q122" s="66"/>
      <c r="R122" s="132">
        <f>R123+R136+R144</f>
        <v>100.26730000000001</v>
      </c>
      <c r="S122" s="66"/>
      <c r="T122" s="133">
        <f>T123+T136+T144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7" t="s">
        <v>73</v>
      </c>
      <c r="AU122" s="17" t="s">
        <v>95</v>
      </c>
      <c r="BK122" s="134">
        <f>BK123+BK136+BK144</f>
        <v>6873.2400000000007</v>
      </c>
    </row>
    <row r="123" spans="1:65" s="12" customFormat="1" ht="25.95" customHeight="1">
      <c r="B123" s="135"/>
      <c r="D123" s="136" t="s">
        <v>73</v>
      </c>
      <c r="E123" s="137" t="s">
        <v>82</v>
      </c>
      <c r="F123" s="137" t="s">
        <v>243</v>
      </c>
      <c r="J123" s="138">
        <f>BK123</f>
        <v>318.39999999999998</v>
      </c>
      <c r="L123" s="135"/>
      <c r="M123" s="139"/>
      <c r="N123" s="140"/>
      <c r="O123" s="140"/>
      <c r="P123" s="141">
        <f>SUM(P124:P135)</f>
        <v>15.4</v>
      </c>
      <c r="Q123" s="140"/>
      <c r="R123" s="141">
        <f>SUM(R124:R135)</f>
        <v>0</v>
      </c>
      <c r="S123" s="140"/>
      <c r="T123" s="142">
        <f>SUM(T124:T135)</f>
        <v>0</v>
      </c>
      <c r="AR123" s="136" t="s">
        <v>82</v>
      </c>
      <c r="AT123" s="143" t="s">
        <v>73</v>
      </c>
      <c r="AU123" s="143" t="s">
        <v>74</v>
      </c>
      <c r="AY123" s="136" t="s">
        <v>117</v>
      </c>
      <c r="BK123" s="144">
        <f>SUM(BK124:BK135)</f>
        <v>318.39999999999998</v>
      </c>
    </row>
    <row r="124" spans="1:65" s="2" customFormat="1" ht="24.15" customHeight="1">
      <c r="A124" s="29"/>
      <c r="B124" s="147"/>
      <c r="C124" s="148" t="s">
        <v>82</v>
      </c>
      <c r="D124" s="148" t="s">
        <v>119</v>
      </c>
      <c r="E124" s="149" t="s">
        <v>244</v>
      </c>
      <c r="F124" s="150" t="s">
        <v>245</v>
      </c>
      <c r="G124" s="151" t="s">
        <v>122</v>
      </c>
      <c r="H124" s="152">
        <v>24</v>
      </c>
      <c r="I124" s="153">
        <v>8.3000000000000007</v>
      </c>
      <c r="J124" s="153">
        <f>ROUND(I124*H124,2)</f>
        <v>199.2</v>
      </c>
      <c r="K124" s="154"/>
      <c r="L124" s="30"/>
      <c r="M124" s="155" t="s">
        <v>1</v>
      </c>
      <c r="N124" s="156" t="s">
        <v>40</v>
      </c>
      <c r="O124" s="157">
        <v>0.46</v>
      </c>
      <c r="P124" s="157">
        <f>O124*H124</f>
        <v>11.040000000000001</v>
      </c>
      <c r="Q124" s="157">
        <v>0</v>
      </c>
      <c r="R124" s="157">
        <f>Q124*H124</f>
        <v>0</v>
      </c>
      <c r="S124" s="157">
        <v>0</v>
      </c>
      <c r="T124" s="158">
        <f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9" t="s">
        <v>123</v>
      </c>
      <c r="AT124" s="159" t="s">
        <v>119</v>
      </c>
      <c r="AU124" s="159" t="s">
        <v>82</v>
      </c>
      <c r="AY124" s="17" t="s">
        <v>117</v>
      </c>
      <c r="BE124" s="160">
        <f>IF(N124="základná",J124,0)</f>
        <v>0</v>
      </c>
      <c r="BF124" s="160">
        <f>IF(N124="znížená",J124,0)</f>
        <v>199.2</v>
      </c>
      <c r="BG124" s="160">
        <f>IF(N124="zákl. prenesená",J124,0)</f>
        <v>0</v>
      </c>
      <c r="BH124" s="160">
        <f>IF(N124="zníž. prenesená",J124,0)</f>
        <v>0</v>
      </c>
      <c r="BI124" s="160">
        <f>IF(N124="nulová",J124,0)</f>
        <v>0</v>
      </c>
      <c r="BJ124" s="17" t="s">
        <v>124</v>
      </c>
      <c r="BK124" s="160">
        <f>ROUND(I124*H124,2)</f>
        <v>199.2</v>
      </c>
      <c r="BL124" s="17" t="s">
        <v>123</v>
      </c>
      <c r="BM124" s="159" t="s">
        <v>246</v>
      </c>
    </row>
    <row r="125" spans="1:65" s="14" customFormat="1">
      <c r="B125" s="168"/>
      <c r="D125" s="162" t="s">
        <v>126</v>
      </c>
      <c r="E125" s="169" t="s">
        <v>1</v>
      </c>
      <c r="F125" s="170" t="s">
        <v>303</v>
      </c>
      <c r="H125" s="171">
        <v>24</v>
      </c>
      <c r="L125" s="168"/>
      <c r="M125" s="172"/>
      <c r="N125" s="173"/>
      <c r="O125" s="173"/>
      <c r="P125" s="173"/>
      <c r="Q125" s="173"/>
      <c r="R125" s="173"/>
      <c r="S125" s="173"/>
      <c r="T125" s="174"/>
      <c r="AT125" s="169" t="s">
        <v>126</v>
      </c>
      <c r="AU125" s="169" t="s">
        <v>82</v>
      </c>
      <c r="AV125" s="14" t="s">
        <v>124</v>
      </c>
      <c r="AW125" s="14" t="s">
        <v>30</v>
      </c>
      <c r="AX125" s="14" t="s">
        <v>74</v>
      </c>
      <c r="AY125" s="169" t="s">
        <v>117</v>
      </c>
    </row>
    <row r="126" spans="1:65" s="14" customFormat="1">
      <c r="B126" s="168"/>
      <c r="D126" s="162" t="s">
        <v>126</v>
      </c>
      <c r="E126" s="169" t="s">
        <v>1</v>
      </c>
      <c r="F126" s="170" t="s">
        <v>304</v>
      </c>
      <c r="H126" s="171">
        <v>0</v>
      </c>
      <c r="L126" s="168"/>
      <c r="M126" s="172"/>
      <c r="N126" s="173"/>
      <c r="O126" s="173"/>
      <c r="P126" s="173"/>
      <c r="Q126" s="173"/>
      <c r="R126" s="173"/>
      <c r="S126" s="173"/>
      <c r="T126" s="174"/>
      <c r="AT126" s="169" t="s">
        <v>126</v>
      </c>
      <c r="AU126" s="169" t="s">
        <v>82</v>
      </c>
      <c r="AV126" s="14" t="s">
        <v>124</v>
      </c>
      <c r="AW126" s="14" t="s">
        <v>30</v>
      </c>
      <c r="AX126" s="14" t="s">
        <v>74</v>
      </c>
      <c r="AY126" s="169" t="s">
        <v>117</v>
      </c>
    </row>
    <row r="127" spans="1:65" s="14" customFormat="1">
      <c r="B127" s="168"/>
      <c r="D127" s="162" t="s">
        <v>126</v>
      </c>
      <c r="E127" s="169" t="s">
        <v>1</v>
      </c>
      <c r="F127" s="170" t="s">
        <v>305</v>
      </c>
      <c r="H127" s="171">
        <v>0</v>
      </c>
      <c r="L127" s="168"/>
      <c r="M127" s="172"/>
      <c r="N127" s="173"/>
      <c r="O127" s="173"/>
      <c r="P127" s="173"/>
      <c r="Q127" s="173"/>
      <c r="R127" s="173"/>
      <c r="S127" s="173"/>
      <c r="T127" s="174"/>
      <c r="AT127" s="169" t="s">
        <v>126</v>
      </c>
      <c r="AU127" s="169" t="s">
        <v>82</v>
      </c>
      <c r="AV127" s="14" t="s">
        <v>124</v>
      </c>
      <c r="AW127" s="14" t="s">
        <v>30</v>
      </c>
      <c r="AX127" s="14" t="s">
        <v>74</v>
      </c>
      <c r="AY127" s="169" t="s">
        <v>117</v>
      </c>
    </row>
    <row r="128" spans="1:65" s="15" customFormat="1">
      <c r="B128" s="175"/>
      <c r="D128" s="162" t="s">
        <v>126</v>
      </c>
      <c r="E128" s="176" t="s">
        <v>1</v>
      </c>
      <c r="F128" s="177" t="s">
        <v>136</v>
      </c>
      <c r="H128" s="178">
        <v>24</v>
      </c>
      <c r="L128" s="175"/>
      <c r="M128" s="179"/>
      <c r="N128" s="180"/>
      <c r="O128" s="180"/>
      <c r="P128" s="180"/>
      <c r="Q128" s="180"/>
      <c r="R128" s="180"/>
      <c r="S128" s="180"/>
      <c r="T128" s="181"/>
      <c r="AT128" s="176" t="s">
        <v>126</v>
      </c>
      <c r="AU128" s="176" t="s">
        <v>82</v>
      </c>
      <c r="AV128" s="15" t="s">
        <v>123</v>
      </c>
      <c r="AW128" s="15" t="s">
        <v>30</v>
      </c>
      <c r="AX128" s="15" t="s">
        <v>82</v>
      </c>
      <c r="AY128" s="176" t="s">
        <v>117</v>
      </c>
    </row>
    <row r="129" spans="1:65" s="2" customFormat="1" ht="24.15" customHeight="1">
      <c r="A129" s="29"/>
      <c r="B129" s="147"/>
      <c r="C129" s="148" t="s">
        <v>124</v>
      </c>
      <c r="D129" s="148" t="s">
        <v>119</v>
      </c>
      <c r="E129" s="149" t="s">
        <v>250</v>
      </c>
      <c r="F129" s="150" t="s">
        <v>251</v>
      </c>
      <c r="G129" s="151" t="s">
        <v>122</v>
      </c>
      <c r="H129" s="152">
        <v>24</v>
      </c>
      <c r="I129" s="153">
        <v>1.2</v>
      </c>
      <c r="J129" s="153">
        <f>ROUND(I129*H129,2)</f>
        <v>28.8</v>
      </c>
      <c r="K129" s="154"/>
      <c r="L129" s="30"/>
      <c r="M129" s="155" t="s">
        <v>1</v>
      </c>
      <c r="N129" s="156" t="s">
        <v>40</v>
      </c>
      <c r="O129" s="157">
        <v>5.6000000000000001E-2</v>
      </c>
      <c r="P129" s="157">
        <f>O129*H129</f>
        <v>1.3440000000000001</v>
      </c>
      <c r="Q129" s="157">
        <v>0</v>
      </c>
      <c r="R129" s="157">
        <f>Q129*H129</f>
        <v>0</v>
      </c>
      <c r="S129" s="157">
        <v>0</v>
      </c>
      <c r="T129" s="158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123</v>
      </c>
      <c r="AT129" s="159" t="s">
        <v>119</v>
      </c>
      <c r="AU129" s="159" t="s">
        <v>82</v>
      </c>
      <c r="AY129" s="17" t="s">
        <v>117</v>
      </c>
      <c r="BE129" s="160">
        <f>IF(N129="základná",J129,0)</f>
        <v>0</v>
      </c>
      <c r="BF129" s="160">
        <f>IF(N129="znížená",J129,0)</f>
        <v>28.8</v>
      </c>
      <c r="BG129" s="160">
        <f>IF(N129="zákl. prenesená",J129,0)</f>
        <v>0</v>
      </c>
      <c r="BH129" s="160">
        <f>IF(N129="zníž. prenesená",J129,0)</f>
        <v>0</v>
      </c>
      <c r="BI129" s="160">
        <f>IF(N129="nulová",J129,0)</f>
        <v>0</v>
      </c>
      <c r="BJ129" s="17" t="s">
        <v>124</v>
      </c>
      <c r="BK129" s="160">
        <f>ROUND(I129*H129,2)</f>
        <v>28.8</v>
      </c>
      <c r="BL129" s="17" t="s">
        <v>123</v>
      </c>
      <c r="BM129" s="159" t="s">
        <v>252</v>
      </c>
    </row>
    <row r="130" spans="1:65" s="2" customFormat="1" ht="24.15" customHeight="1">
      <c r="A130" s="29"/>
      <c r="B130" s="147"/>
      <c r="C130" s="148" t="s">
        <v>137</v>
      </c>
      <c r="D130" s="148" t="s">
        <v>119</v>
      </c>
      <c r="E130" s="149" t="s">
        <v>253</v>
      </c>
      <c r="F130" s="150" t="s">
        <v>254</v>
      </c>
      <c r="G130" s="151" t="s">
        <v>122</v>
      </c>
      <c r="H130" s="152">
        <v>24</v>
      </c>
      <c r="I130" s="153">
        <v>2.1</v>
      </c>
      <c r="J130" s="153">
        <f>ROUND(I130*H130,2)</f>
        <v>50.4</v>
      </c>
      <c r="K130" s="154"/>
      <c r="L130" s="30"/>
      <c r="M130" s="155" t="s">
        <v>1</v>
      </c>
      <c r="N130" s="156" t="s">
        <v>40</v>
      </c>
      <c r="O130" s="157">
        <v>6.9000000000000006E-2</v>
      </c>
      <c r="P130" s="157">
        <f>O130*H130</f>
        <v>1.6560000000000001</v>
      </c>
      <c r="Q130" s="157">
        <v>0</v>
      </c>
      <c r="R130" s="157">
        <f>Q130*H130</f>
        <v>0</v>
      </c>
      <c r="S130" s="157">
        <v>0</v>
      </c>
      <c r="T130" s="158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123</v>
      </c>
      <c r="AT130" s="159" t="s">
        <v>119</v>
      </c>
      <c r="AU130" s="159" t="s">
        <v>82</v>
      </c>
      <c r="AY130" s="17" t="s">
        <v>117</v>
      </c>
      <c r="BE130" s="160">
        <f>IF(N130="základná",J130,0)</f>
        <v>0</v>
      </c>
      <c r="BF130" s="160">
        <f>IF(N130="znížená",J130,0)</f>
        <v>50.4</v>
      </c>
      <c r="BG130" s="160">
        <f>IF(N130="zákl. prenesená",J130,0)</f>
        <v>0</v>
      </c>
      <c r="BH130" s="160">
        <f>IF(N130="zníž. prenesená",J130,0)</f>
        <v>0</v>
      </c>
      <c r="BI130" s="160">
        <f>IF(N130="nulová",J130,0)</f>
        <v>0</v>
      </c>
      <c r="BJ130" s="17" t="s">
        <v>124</v>
      </c>
      <c r="BK130" s="160">
        <f>ROUND(I130*H130,2)</f>
        <v>50.4</v>
      </c>
      <c r="BL130" s="17" t="s">
        <v>123</v>
      </c>
      <c r="BM130" s="159" t="s">
        <v>255</v>
      </c>
    </row>
    <row r="131" spans="1:65" s="2" customFormat="1" ht="21.75" customHeight="1">
      <c r="A131" s="29"/>
      <c r="B131" s="147"/>
      <c r="C131" s="148" t="s">
        <v>123</v>
      </c>
      <c r="D131" s="148" t="s">
        <v>119</v>
      </c>
      <c r="E131" s="149" t="s">
        <v>256</v>
      </c>
      <c r="F131" s="150" t="s">
        <v>257</v>
      </c>
      <c r="G131" s="151" t="s">
        <v>149</v>
      </c>
      <c r="H131" s="152">
        <v>80</v>
      </c>
      <c r="I131" s="153">
        <v>0.5</v>
      </c>
      <c r="J131" s="153">
        <f>ROUND(I131*H131,2)</f>
        <v>40</v>
      </c>
      <c r="K131" s="154"/>
      <c r="L131" s="30"/>
      <c r="M131" s="155" t="s">
        <v>1</v>
      </c>
      <c r="N131" s="156" t="s">
        <v>40</v>
      </c>
      <c r="O131" s="157">
        <v>1.7000000000000001E-2</v>
      </c>
      <c r="P131" s="157">
        <f>O131*H131</f>
        <v>1.36</v>
      </c>
      <c r="Q131" s="157">
        <v>0</v>
      </c>
      <c r="R131" s="157">
        <f>Q131*H131</f>
        <v>0</v>
      </c>
      <c r="S131" s="157">
        <v>0</v>
      </c>
      <c r="T131" s="158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123</v>
      </c>
      <c r="AT131" s="159" t="s">
        <v>119</v>
      </c>
      <c r="AU131" s="159" t="s">
        <v>82</v>
      </c>
      <c r="AY131" s="17" t="s">
        <v>117</v>
      </c>
      <c r="BE131" s="160">
        <f>IF(N131="základná",J131,0)</f>
        <v>0</v>
      </c>
      <c r="BF131" s="160">
        <f>IF(N131="znížená",J131,0)</f>
        <v>40</v>
      </c>
      <c r="BG131" s="160">
        <f>IF(N131="zákl. prenesená",J131,0)</f>
        <v>0</v>
      </c>
      <c r="BH131" s="160">
        <f>IF(N131="zníž. prenesená",J131,0)</f>
        <v>0</v>
      </c>
      <c r="BI131" s="160">
        <f>IF(N131="nulová",J131,0)</f>
        <v>0</v>
      </c>
      <c r="BJ131" s="17" t="s">
        <v>124</v>
      </c>
      <c r="BK131" s="160">
        <f>ROUND(I131*H131,2)</f>
        <v>40</v>
      </c>
      <c r="BL131" s="17" t="s">
        <v>123</v>
      </c>
      <c r="BM131" s="159" t="s">
        <v>258</v>
      </c>
    </row>
    <row r="132" spans="1:65" s="14" customFormat="1">
      <c r="B132" s="168"/>
      <c r="D132" s="162" t="s">
        <v>126</v>
      </c>
      <c r="E132" s="169" t="s">
        <v>1</v>
      </c>
      <c r="F132" s="170" t="s">
        <v>306</v>
      </c>
      <c r="H132" s="171">
        <v>80</v>
      </c>
      <c r="L132" s="168"/>
      <c r="M132" s="172"/>
      <c r="N132" s="173"/>
      <c r="O132" s="173"/>
      <c r="P132" s="173"/>
      <c r="Q132" s="173"/>
      <c r="R132" s="173"/>
      <c r="S132" s="173"/>
      <c r="T132" s="174"/>
      <c r="AT132" s="169" t="s">
        <v>126</v>
      </c>
      <c r="AU132" s="169" t="s">
        <v>82</v>
      </c>
      <c r="AV132" s="14" t="s">
        <v>124</v>
      </c>
      <c r="AW132" s="14" t="s">
        <v>30</v>
      </c>
      <c r="AX132" s="14" t="s">
        <v>74</v>
      </c>
      <c r="AY132" s="169" t="s">
        <v>117</v>
      </c>
    </row>
    <row r="133" spans="1:65" s="14" customFormat="1">
      <c r="B133" s="168"/>
      <c r="D133" s="162" t="s">
        <v>126</v>
      </c>
      <c r="E133" s="169" t="s">
        <v>1</v>
      </c>
      <c r="F133" s="170" t="s">
        <v>307</v>
      </c>
      <c r="H133" s="171">
        <v>0</v>
      </c>
      <c r="L133" s="168"/>
      <c r="M133" s="172"/>
      <c r="N133" s="173"/>
      <c r="O133" s="173"/>
      <c r="P133" s="173"/>
      <c r="Q133" s="173"/>
      <c r="R133" s="173"/>
      <c r="S133" s="173"/>
      <c r="T133" s="174"/>
      <c r="AT133" s="169" t="s">
        <v>126</v>
      </c>
      <c r="AU133" s="169" t="s">
        <v>82</v>
      </c>
      <c r="AV133" s="14" t="s">
        <v>124</v>
      </c>
      <c r="AW133" s="14" t="s">
        <v>30</v>
      </c>
      <c r="AX133" s="14" t="s">
        <v>74</v>
      </c>
      <c r="AY133" s="169" t="s">
        <v>117</v>
      </c>
    </row>
    <row r="134" spans="1:65" s="14" customFormat="1">
      <c r="B134" s="168"/>
      <c r="D134" s="162" t="s">
        <v>126</v>
      </c>
      <c r="E134" s="169" t="s">
        <v>1</v>
      </c>
      <c r="F134" s="170" t="s">
        <v>308</v>
      </c>
      <c r="H134" s="171">
        <v>0</v>
      </c>
      <c r="L134" s="168"/>
      <c r="M134" s="172"/>
      <c r="N134" s="173"/>
      <c r="O134" s="173"/>
      <c r="P134" s="173"/>
      <c r="Q134" s="173"/>
      <c r="R134" s="173"/>
      <c r="S134" s="173"/>
      <c r="T134" s="174"/>
      <c r="AT134" s="169" t="s">
        <v>126</v>
      </c>
      <c r="AU134" s="169" t="s">
        <v>82</v>
      </c>
      <c r="AV134" s="14" t="s">
        <v>124</v>
      </c>
      <c r="AW134" s="14" t="s">
        <v>30</v>
      </c>
      <c r="AX134" s="14" t="s">
        <v>74</v>
      </c>
      <c r="AY134" s="169" t="s">
        <v>117</v>
      </c>
    </row>
    <row r="135" spans="1:65" s="15" customFormat="1">
      <c r="B135" s="175"/>
      <c r="D135" s="162" t="s">
        <v>126</v>
      </c>
      <c r="E135" s="176" t="s">
        <v>1</v>
      </c>
      <c r="F135" s="177" t="s">
        <v>136</v>
      </c>
      <c r="H135" s="178">
        <v>80</v>
      </c>
      <c r="L135" s="175"/>
      <c r="M135" s="179"/>
      <c r="N135" s="180"/>
      <c r="O135" s="180"/>
      <c r="P135" s="180"/>
      <c r="Q135" s="180"/>
      <c r="R135" s="180"/>
      <c r="S135" s="180"/>
      <c r="T135" s="181"/>
      <c r="AT135" s="176" t="s">
        <v>126</v>
      </c>
      <c r="AU135" s="176" t="s">
        <v>82</v>
      </c>
      <c r="AV135" s="15" t="s">
        <v>123</v>
      </c>
      <c r="AW135" s="15" t="s">
        <v>30</v>
      </c>
      <c r="AX135" s="15" t="s">
        <v>82</v>
      </c>
      <c r="AY135" s="176" t="s">
        <v>117</v>
      </c>
    </row>
    <row r="136" spans="1:65" s="12" customFormat="1" ht="25.95" customHeight="1">
      <c r="B136" s="135"/>
      <c r="D136" s="136" t="s">
        <v>73</v>
      </c>
      <c r="E136" s="137" t="s">
        <v>168</v>
      </c>
      <c r="F136" s="137" t="s">
        <v>262</v>
      </c>
      <c r="J136" s="138">
        <f>BK136</f>
        <v>2367.7800000000002</v>
      </c>
      <c r="L136" s="135"/>
      <c r="M136" s="139"/>
      <c r="N136" s="140"/>
      <c r="O136" s="140"/>
      <c r="P136" s="141">
        <f>SUM(P137:P143)</f>
        <v>27.335999999999999</v>
      </c>
      <c r="Q136" s="140"/>
      <c r="R136" s="141">
        <f>SUM(R137:R143)</f>
        <v>28.026100000000003</v>
      </c>
      <c r="S136" s="140"/>
      <c r="T136" s="142">
        <f>SUM(T137:T143)</f>
        <v>0</v>
      </c>
      <c r="AR136" s="136" t="s">
        <v>82</v>
      </c>
      <c r="AT136" s="143" t="s">
        <v>73</v>
      </c>
      <c r="AU136" s="143" t="s">
        <v>74</v>
      </c>
      <c r="AY136" s="136" t="s">
        <v>117</v>
      </c>
      <c r="BK136" s="144">
        <f>SUM(BK137:BK143)</f>
        <v>2367.7800000000002</v>
      </c>
    </row>
    <row r="137" spans="1:65" s="2" customFormat="1" ht="33" customHeight="1">
      <c r="A137" s="29"/>
      <c r="B137" s="147"/>
      <c r="C137" s="148" t="s">
        <v>146</v>
      </c>
      <c r="D137" s="148" t="s">
        <v>119</v>
      </c>
      <c r="E137" s="149" t="s">
        <v>263</v>
      </c>
      <c r="F137" s="150" t="s">
        <v>264</v>
      </c>
      <c r="G137" s="151" t="s">
        <v>208</v>
      </c>
      <c r="H137" s="152">
        <v>134</v>
      </c>
      <c r="I137" s="153">
        <v>10.6</v>
      </c>
      <c r="J137" s="153">
        <f>ROUND(I137*H137,2)</f>
        <v>1420.4</v>
      </c>
      <c r="K137" s="154"/>
      <c r="L137" s="30"/>
      <c r="M137" s="155" t="s">
        <v>1</v>
      </c>
      <c r="N137" s="156" t="s">
        <v>40</v>
      </c>
      <c r="O137" s="157">
        <v>0.20399999999999999</v>
      </c>
      <c r="P137" s="157">
        <f>O137*H137</f>
        <v>27.335999999999999</v>
      </c>
      <c r="Q137" s="157">
        <v>0.12734000000000001</v>
      </c>
      <c r="R137" s="157">
        <f>Q137*H137</f>
        <v>17.063560000000003</v>
      </c>
      <c r="S137" s="157">
        <v>0</v>
      </c>
      <c r="T137" s="158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123</v>
      </c>
      <c r="AT137" s="159" t="s">
        <v>119</v>
      </c>
      <c r="AU137" s="159" t="s">
        <v>82</v>
      </c>
      <c r="AY137" s="17" t="s">
        <v>117</v>
      </c>
      <c r="BE137" s="160">
        <f>IF(N137="základná",J137,0)</f>
        <v>0</v>
      </c>
      <c r="BF137" s="160">
        <f>IF(N137="znížená",J137,0)</f>
        <v>1420.4</v>
      </c>
      <c r="BG137" s="160">
        <f>IF(N137="zákl. prenesená",J137,0)</f>
        <v>0</v>
      </c>
      <c r="BH137" s="160">
        <f>IF(N137="zníž. prenesená",J137,0)</f>
        <v>0</v>
      </c>
      <c r="BI137" s="160">
        <f>IF(N137="nulová",J137,0)</f>
        <v>0</v>
      </c>
      <c r="BJ137" s="17" t="s">
        <v>124</v>
      </c>
      <c r="BK137" s="160">
        <f>ROUND(I137*H137,2)</f>
        <v>1420.4</v>
      </c>
      <c r="BL137" s="17" t="s">
        <v>123</v>
      </c>
      <c r="BM137" s="159" t="s">
        <v>265</v>
      </c>
    </row>
    <row r="138" spans="1:65" s="14" customFormat="1">
      <c r="B138" s="168"/>
      <c r="D138" s="162" t="s">
        <v>126</v>
      </c>
      <c r="E138" s="169" t="s">
        <v>1</v>
      </c>
      <c r="F138" s="170" t="s">
        <v>309</v>
      </c>
      <c r="H138" s="171">
        <v>134</v>
      </c>
      <c r="L138" s="168"/>
      <c r="M138" s="172"/>
      <c r="N138" s="173"/>
      <c r="O138" s="173"/>
      <c r="P138" s="173"/>
      <c r="Q138" s="173"/>
      <c r="R138" s="173"/>
      <c r="S138" s="173"/>
      <c r="T138" s="174"/>
      <c r="AT138" s="169" t="s">
        <v>126</v>
      </c>
      <c r="AU138" s="169" t="s">
        <v>82</v>
      </c>
      <c r="AV138" s="14" t="s">
        <v>124</v>
      </c>
      <c r="AW138" s="14" t="s">
        <v>30</v>
      </c>
      <c r="AX138" s="14" t="s">
        <v>74</v>
      </c>
      <c r="AY138" s="169" t="s">
        <v>117</v>
      </c>
    </row>
    <row r="139" spans="1:65" s="14" customFormat="1">
      <c r="B139" s="168"/>
      <c r="D139" s="162" t="s">
        <v>126</v>
      </c>
      <c r="E139" s="169" t="s">
        <v>1</v>
      </c>
      <c r="F139" s="170" t="s">
        <v>310</v>
      </c>
      <c r="H139" s="171">
        <v>0</v>
      </c>
      <c r="L139" s="168"/>
      <c r="M139" s="172"/>
      <c r="N139" s="173"/>
      <c r="O139" s="173"/>
      <c r="P139" s="173"/>
      <c r="Q139" s="173"/>
      <c r="R139" s="173"/>
      <c r="S139" s="173"/>
      <c r="T139" s="174"/>
      <c r="AT139" s="169" t="s">
        <v>126</v>
      </c>
      <c r="AU139" s="169" t="s">
        <v>82</v>
      </c>
      <c r="AV139" s="14" t="s">
        <v>124</v>
      </c>
      <c r="AW139" s="14" t="s">
        <v>30</v>
      </c>
      <c r="AX139" s="14" t="s">
        <v>74</v>
      </c>
      <c r="AY139" s="169" t="s">
        <v>117</v>
      </c>
    </row>
    <row r="140" spans="1:65" s="14" customFormat="1">
      <c r="B140" s="168"/>
      <c r="D140" s="162" t="s">
        <v>126</v>
      </c>
      <c r="E140" s="169" t="s">
        <v>1</v>
      </c>
      <c r="F140" s="170" t="s">
        <v>311</v>
      </c>
      <c r="H140" s="171">
        <v>0</v>
      </c>
      <c r="L140" s="168"/>
      <c r="M140" s="172"/>
      <c r="N140" s="173"/>
      <c r="O140" s="173"/>
      <c r="P140" s="173"/>
      <c r="Q140" s="173"/>
      <c r="R140" s="173"/>
      <c r="S140" s="173"/>
      <c r="T140" s="174"/>
      <c r="AT140" s="169" t="s">
        <v>126</v>
      </c>
      <c r="AU140" s="169" t="s">
        <v>82</v>
      </c>
      <c r="AV140" s="14" t="s">
        <v>124</v>
      </c>
      <c r="AW140" s="14" t="s">
        <v>30</v>
      </c>
      <c r="AX140" s="14" t="s">
        <v>74</v>
      </c>
      <c r="AY140" s="169" t="s">
        <v>117</v>
      </c>
    </row>
    <row r="141" spans="1:65" s="15" customFormat="1">
      <c r="B141" s="175"/>
      <c r="D141" s="162" t="s">
        <v>126</v>
      </c>
      <c r="E141" s="176" t="s">
        <v>1</v>
      </c>
      <c r="F141" s="177" t="s">
        <v>136</v>
      </c>
      <c r="H141" s="178">
        <v>134</v>
      </c>
      <c r="L141" s="175"/>
      <c r="M141" s="179"/>
      <c r="N141" s="180"/>
      <c r="O141" s="180"/>
      <c r="P141" s="180"/>
      <c r="Q141" s="180"/>
      <c r="R141" s="180"/>
      <c r="S141" s="180"/>
      <c r="T141" s="181"/>
      <c r="AT141" s="176" t="s">
        <v>126</v>
      </c>
      <c r="AU141" s="176" t="s">
        <v>82</v>
      </c>
      <c r="AV141" s="15" t="s">
        <v>123</v>
      </c>
      <c r="AW141" s="15" t="s">
        <v>30</v>
      </c>
      <c r="AX141" s="15" t="s">
        <v>82</v>
      </c>
      <c r="AY141" s="176" t="s">
        <v>117</v>
      </c>
    </row>
    <row r="142" spans="1:65" s="2" customFormat="1" ht="24.15" customHeight="1">
      <c r="A142" s="29"/>
      <c r="B142" s="147"/>
      <c r="C142" s="182" t="s">
        <v>152</v>
      </c>
      <c r="D142" s="182" t="s">
        <v>175</v>
      </c>
      <c r="E142" s="183" t="s">
        <v>269</v>
      </c>
      <c r="F142" s="184" t="s">
        <v>270</v>
      </c>
      <c r="G142" s="185" t="s">
        <v>171</v>
      </c>
      <c r="H142" s="186">
        <v>135.34</v>
      </c>
      <c r="I142" s="187">
        <v>7</v>
      </c>
      <c r="J142" s="187">
        <f>ROUND(I142*H142,2)</f>
        <v>947.38</v>
      </c>
      <c r="K142" s="188"/>
      <c r="L142" s="189"/>
      <c r="M142" s="190" t="s">
        <v>1</v>
      </c>
      <c r="N142" s="191" t="s">
        <v>40</v>
      </c>
      <c r="O142" s="157">
        <v>0</v>
      </c>
      <c r="P142" s="157">
        <f>O142*H142</f>
        <v>0</v>
      </c>
      <c r="Q142" s="157">
        <v>8.1000000000000003E-2</v>
      </c>
      <c r="R142" s="157">
        <f>Q142*H142</f>
        <v>10.962540000000001</v>
      </c>
      <c r="S142" s="157">
        <v>0</v>
      </c>
      <c r="T142" s="158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163</v>
      </c>
      <c r="AT142" s="159" t="s">
        <v>175</v>
      </c>
      <c r="AU142" s="159" t="s">
        <v>82</v>
      </c>
      <c r="AY142" s="17" t="s">
        <v>117</v>
      </c>
      <c r="BE142" s="160">
        <f>IF(N142="základná",J142,0)</f>
        <v>0</v>
      </c>
      <c r="BF142" s="160">
        <f>IF(N142="znížená",J142,0)</f>
        <v>947.38</v>
      </c>
      <c r="BG142" s="160">
        <f>IF(N142="zákl. prenesená",J142,0)</f>
        <v>0</v>
      </c>
      <c r="BH142" s="160">
        <f>IF(N142="zníž. prenesená",J142,0)</f>
        <v>0</v>
      </c>
      <c r="BI142" s="160">
        <f>IF(N142="nulová",J142,0)</f>
        <v>0</v>
      </c>
      <c r="BJ142" s="17" t="s">
        <v>124</v>
      </c>
      <c r="BK142" s="160">
        <f>ROUND(I142*H142,2)</f>
        <v>947.38</v>
      </c>
      <c r="BL142" s="17" t="s">
        <v>123</v>
      </c>
      <c r="BM142" s="159" t="s">
        <v>271</v>
      </c>
    </row>
    <row r="143" spans="1:65" s="14" customFormat="1">
      <c r="B143" s="168"/>
      <c r="D143" s="162" t="s">
        <v>126</v>
      </c>
      <c r="F143" s="170" t="s">
        <v>312</v>
      </c>
      <c r="H143" s="171">
        <v>135.34</v>
      </c>
      <c r="L143" s="168"/>
      <c r="M143" s="172"/>
      <c r="N143" s="173"/>
      <c r="O143" s="173"/>
      <c r="P143" s="173"/>
      <c r="Q143" s="173"/>
      <c r="R143" s="173"/>
      <c r="S143" s="173"/>
      <c r="T143" s="174"/>
      <c r="AT143" s="169" t="s">
        <v>126</v>
      </c>
      <c r="AU143" s="169" t="s">
        <v>82</v>
      </c>
      <c r="AV143" s="14" t="s">
        <v>124</v>
      </c>
      <c r="AW143" s="14" t="s">
        <v>3</v>
      </c>
      <c r="AX143" s="14" t="s">
        <v>82</v>
      </c>
      <c r="AY143" s="169" t="s">
        <v>117</v>
      </c>
    </row>
    <row r="144" spans="1:65" s="12" customFormat="1" ht="25.95" customHeight="1">
      <c r="B144" s="135"/>
      <c r="D144" s="136" t="s">
        <v>73</v>
      </c>
      <c r="E144" s="137" t="s">
        <v>115</v>
      </c>
      <c r="F144" s="137" t="s">
        <v>116</v>
      </c>
      <c r="J144" s="138">
        <f>BK144</f>
        <v>4187.0600000000004</v>
      </c>
      <c r="L144" s="135"/>
      <c r="M144" s="139"/>
      <c r="N144" s="140"/>
      <c r="O144" s="140"/>
      <c r="P144" s="141">
        <f>P145+P153+P171</f>
        <v>97.044930999999991</v>
      </c>
      <c r="Q144" s="140"/>
      <c r="R144" s="141">
        <f>R145+R153+R171</f>
        <v>72.241200000000006</v>
      </c>
      <c r="S144" s="140"/>
      <c r="T144" s="142">
        <f>T145+T153+T171</f>
        <v>0</v>
      </c>
      <c r="AR144" s="136" t="s">
        <v>82</v>
      </c>
      <c r="AT144" s="143" t="s">
        <v>73</v>
      </c>
      <c r="AU144" s="143" t="s">
        <v>74</v>
      </c>
      <c r="AY144" s="136" t="s">
        <v>117</v>
      </c>
      <c r="BK144" s="144">
        <f>BK145+BK153+BK171</f>
        <v>4187.0600000000004</v>
      </c>
    </row>
    <row r="145" spans="1:65" s="12" customFormat="1" ht="22.8" customHeight="1">
      <c r="B145" s="135"/>
      <c r="D145" s="136" t="s">
        <v>73</v>
      </c>
      <c r="E145" s="145" t="s">
        <v>123</v>
      </c>
      <c r="F145" s="145" t="s">
        <v>273</v>
      </c>
      <c r="J145" s="146">
        <f>BK145</f>
        <v>236</v>
      </c>
      <c r="L145" s="135"/>
      <c r="M145" s="139"/>
      <c r="N145" s="140"/>
      <c r="O145" s="140"/>
      <c r="P145" s="141">
        <f>SUM(P146:P152)</f>
        <v>6.8000000000000007</v>
      </c>
      <c r="Q145" s="140"/>
      <c r="R145" s="141">
        <f>SUM(R146:R152)</f>
        <v>0.16800000000000004</v>
      </c>
      <c r="S145" s="140"/>
      <c r="T145" s="142">
        <f>SUM(T146:T152)</f>
        <v>0</v>
      </c>
      <c r="AR145" s="136" t="s">
        <v>82</v>
      </c>
      <c r="AT145" s="143" t="s">
        <v>73</v>
      </c>
      <c r="AU145" s="143" t="s">
        <v>82</v>
      </c>
      <c r="AY145" s="136" t="s">
        <v>117</v>
      </c>
      <c r="BK145" s="144">
        <f>SUM(BK146:BK152)</f>
        <v>236</v>
      </c>
    </row>
    <row r="146" spans="1:65" s="2" customFormat="1" ht="33" customHeight="1">
      <c r="A146" s="29"/>
      <c r="B146" s="147"/>
      <c r="C146" s="148" t="s">
        <v>156</v>
      </c>
      <c r="D146" s="148" t="s">
        <v>119</v>
      </c>
      <c r="E146" s="149" t="s">
        <v>274</v>
      </c>
      <c r="F146" s="150" t="s">
        <v>275</v>
      </c>
      <c r="G146" s="151" t="s">
        <v>149</v>
      </c>
      <c r="H146" s="152">
        <v>80</v>
      </c>
      <c r="I146" s="153">
        <v>1.9</v>
      </c>
      <c r="J146" s="153">
        <f>ROUND(I146*H146,2)</f>
        <v>152</v>
      </c>
      <c r="K146" s="154"/>
      <c r="L146" s="30"/>
      <c r="M146" s="155" t="s">
        <v>1</v>
      </c>
      <c r="N146" s="156" t="s">
        <v>40</v>
      </c>
      <c r="O146" s="157">
        <v>8.5000000000000006E-2</v>
      </c>
      <c r="P146" s="157">
        <f>O146*H146</f>
        <v>6.8000000000000007</v>
      </c>
      <c r="Q146" s="157">
        <v>1.6800000000000001E-3</v>
      </c>
      <c r="R146" s="157">
        <f>Q146*H146</f>
        <v>0.13440000000000002</v>
      </c>
      <c r="S146" s="157">
        <v>0</v>
      </c>
      <c r="T146" s="158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123</v>
      </c>
      <c r="AT146" s="159" t="s">
        <v>119</v>
      </c>
      <c r="AU146" s="159" t="s">
        <v>124</v>
      </c>
      <c r="AY146" s="17" t="s">
        <v>117</v>
      </c>
      <c r="BE146" s="160">
        <f>IF(N146="základná",J146,0)</f>
        <v>0</v>
      </c>
      <c r="BF146" s="160">
        <f>IF(N146="znížená",J146,0)</f>
        <v>152</v>
      </c>
      <c r="BG146" s="160">
        <f>IF(N146="zákl. prenesená",J146,0)</f>
        <v>0</v>
      </c>
      <c r="BH146" s="160">
        <f>IF(N146="zníž. prenesená",J146,0)</f>
        <v>0</v>
      </c>
      <c r="BI146" s="160">
        <f>IF(N146="nulová",J146,0)</f>
        <v>0</v>
      </c>
      <c r="BJ146" s="17" t="s">
        <v>124</v>
      </c>
      <c r="BK146" s="160">
        <f>ROUND(I146*H146,2)</f>
        <v>152</v>
      </c>
      <c r="BL146" s="17" t="s">
        <v>123</v>
      </c>
      <c r="BM146" s="159" t="s">
        <v>276</v>
      </c>
    </row>
    <row r="147" spans="1:65" s="14" customFormat="1">
      <c r="B147" s="168"/>
      <c r="D147" s="162" t="s">
        <v>126</v>
      </c>
      <c r="E147" s="169" t="s">
        <v>1</v>
      </c>
      <c r="F147" s="170" t="s">
        <v>306</v>
      </c>
      <c r="H147" s="171">
        <v>80</v>
      </c>
      <c r="L147" s="168"/>
      <c r="M147" s="172"/>
      <c r="N147" s="173"/>
      <c r="O147" s="173"/>
      <c r="P147" s="173"/>
      <c r="Q147" s="173"/>
      <c r="R147" s="173"/>
      <c r="S147" s="173"/>
      <c r="T147" s="174"/>
      <c r="AT147" s="169" t="s">
        <v>126</v>
      </c>
      <c r="AU147" s="169" t="s">
        <v>124</v>
      </c>
      <c r="AV147" s="14" t="s">
        <v>124</v>
      </c>
      <c r="AW147" s="14" t="s">
        <v>30</v>
      </c>
      <c r="AX147" s="14" t="s">
        <v>74</v>
      </c>
      <c r="AY147" s="169" t="s">
        <v>117</v>
      </c>
    </row>
    <row r="148" spans="1:65" s="14" customFormat="1">
      <c r="B148" s="168"/>
      <c r="D148" s="162" t="s">
        <v>126</v>
      </c>
      <c r="E148" s="169" t="s">
        <v>1</v>
      </c>
      <c r="F148" s="170" t="s">
        <v>307</v>
      </c>
      <c r="H148" s="171">
        <v>0</v>
      </c>
      <c r="L148" s="168"/>
      <c r="M148" s="172"/>
      <c r="N148" s="173"/>
      <c r="O148" s="173"/>
      <c r="P148" s="173"/>
      <c r="Q148" s="173"/>
      <c r="R148" s="173"/>
      <c r="S148" s="173"/>
      <c r="T148" s="174"/>
      <c r="AT148" s="169" t="s">
        <v>126</v>
      </c>
      <c r="AU148" s="169" t="s">
        <v>124</v>
      </c>
      <c r="AV148" s="14" t="s">
        <v>124</v>
      </c>
      <c r="AW148" s="14" t="s">
        <v>30</v>
      </c>
      <c r="AX148" s="14" t="s">
        <v>74</v>
      </c>
      <c r="AY148" s="169" t="s">
        <v>117</v>
      </c>
    </row>
    <row r="149" spans="1:65" s="14" customFormat="1">
      <c r="B149" s="168"/>
      <c r="D149" s="162" t="s">
        <v>126</v>
      </c>
      <c r="E149" s="169" t="s">
        <v>1</v>
      </c>
      <c r="F149" s="170" t="s">
        <v>308</v>
      </c>
      <c r="H149" s="171">
        <v>0</v>
      </c>
      <c r="L149" s="168"/>
      <c r="M149" s="172"/>
      <c r="N149" s="173"/>
      <c r="O149" s="173"/>
      <c r="P149" s="173"/>
      <c r="Q149" s="173"/>
      <c r="R149" s="173"/>
      <c r="S149" s="173"/>
      <c r="T149" s="174"/>
      <c r="AT149" s="169" t="s">
        <v>126</v>
      </c>
      <c r="AU149" s="169" t="s">
        <v>124</v>
      </c>
      <c r="AV149" s="14" t="s">
        <v>124</v>
      </c>
      <c r="AW149" s="14" t="s">
        <v>30</v>
      </c>
      <c r="AX149" s="14" t="s">
        <v>74</v>
      </c>
      <c r="AY149" s="169" t="s">
        <v>117</v>
      </c>
    </row>
    <row r="150" spans="1:65" s="15" customFormat="1">
      <c r="B150" s="175"/>
      <c r="D150" s="162" t="s">
        <v>126</v>
      </c>
      <c r="E150" s="176" t="s">
        <v>1</v>
      </c>
      <c r="F150" s="177" t="s">
        <v>136</v>
      </c>
      <c r="H150" s="178">
        <v>80</v>
      </c>
      <c r="L150" s="175"/>
      <c r="M150" s="179"/>
      <c r="N150" s="180"/>
      <c r="O150" s="180"/>
      <c r="P150" s="180"/>
      <c r="Q150" s="180"/>
      <c r="R150" s="180"/>
      <c r="S150" s="180"/>
      <c r="T150" s="181"/>
      <c r="AT150" s="176" t="s">
        <v>126</v>
      </c>
      <c r="AU150" s="176" t="s">
        <v>124</v>
      </c>
      <c r="AV150" s="15" t="s">
        <v>123</v>
      </c>
      <c r="AW150" s="15" t="s">
        <v>30</v>
      </c>
      <c r="AX150" s="15" t="s">
        <v>82</v>
      </c>
      <c r="AY150" s="176" t="s">
        <v>117</v>
      </c>
    </row>
    <row r="151" spans="1:65" s="2" customFormat="1" ht="21.75" customHeight="1">
      <c r="A151" s="29"/>
      <c r="B151" s="147"/>
      <c r="C151" s="182" t="s">
        <v>163</v>
      </c>
      <c r="D151" s="182" t="s">
        <v>175</v>
      </c>
      <c r="E151" s="183" t="s">
        <v>277</v>
      </c>
      <c r="F151" s="184" t="s">
        <v>278</v>
      </c>
      <c r="G151" s="185" t="s">
        <v>149</v>
      </c>
      <c r="H151" s="186">
        <v>84</v>
      </c>
      <c r="I151" s="187">
        <v>1</v>
      </c>
      <c r="J151" s="187">
        <f>ROUND(I151*H151,2)</f>
        <v>84</v>
      </c>
      <c r="K151" s="188"/>
      <c r="L151" s="189"/>
      <c r="M151" s="190" t="s">
        <v>1</v>
      </c>
      <c r="N151" s="191" t="s">
        <v>40</v>
      </c>
      <c r="O151" s="157">
        <v>0</v>
      </c>
      <c r="P151" s="157">
        <f>O151*H151</f>
        <v>0</v>
      </c>
      <c r="Q151" s="157">
        <v>4.0000000000000002E-4</v>
      </c>
      <c r="R151" s="157">
        <f>Q151*H151</f>
        <v>3.3600000000000005E-2</v>
      </c>
      <c r="S151" s="157">
        <v>0</v>
      </c>
      <c r="T151" s="158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163</v>
      </c>
      <c r="AT151" s="159" t="s">
        <v>175</v>
      </c>
      <c r="AU151" s="159" t="s">
        <v>124</v>
      </c>
      <c r="AY151" s="17" t="s">
        <v>117</v>
      </c>
      <c r="BE151" s="160">
        <f>IF(N151="základná",J151,0)</f>
        <v>0</v>
      </c>
      <c r="BF151" s="160">
        <f>IF(N151="znížená",J151,0)</f>
        <v>84</v>
      </c>
      <c r="BG151" s="160">
        <f>IF(N151="zákl. prenesená",J151,0)</f>
        <v>0</v>
      </c>
      <c r="BH151" s="160">
        <f>IF(N151="zníž. prenesená",J151,0)</f>
        <v>0</v>
      </c>
      <c r="BI151" s="160">
        <f>IF(N151="nulová",J151,0)</f>
        <v>0</v>
      </c>
      <c r="BJ151" s="17" t="s">
        <v>124</v>
      </c>
      <c r="BK151" s="160">
        <f>ROUND(I151*H151,2)</f>
        <v>84</v>
      </c>
      <c r="BL151" s="17" t="s">
        <v>123</v>
      </c>
      <c r="BM151" s="159" t="s">
        <v>279</v>
      </c>
    </row>
    <row r="152" spans="1:65" s="14" customFormat="1">
      <c r="B152" s="168"/>
      <c r="D152" s="162" t="s">
        <v>126</v>
      </c>
      <c r="F152" s="170" t="s">
        <v>313</v>
      </c>
      <c r="H152" s="171">
        <v>84</v>
      </c>
      <c r="L152" s="168"/>
      <c r="M152" s="172"/>
      <c r="N152" s="173"/>
      <c r="O152" s="173"/>
      <c r="P152" s="173"/>
      <c r="Q152" s="173"/>
      <c r="R152" s="173"/>
      <c r="S152" s="173"/>
      <c r="T152" s="174"/>
      <c r="AT152" s="169" t="s">
        <v>126</v>
      </c>
      <c r="AU152" s="169" t="s">
        <v>124</v>
      </c>
      <c r="AV152" s="14" t="s">
        <v>124</v>
      </c>
      <c r="AW152" s="14" t="s">
        <v>3</v>
      </c>
      <c r="AX152" s="14" t="s">
        <v>82</v>
      </c>
      <c r="AY152" s="169" t="s">
        <v>117</v>
      </c>
    </row>
    <row r="153" spans="1:65" s="12" customFormat="1" ht="22.8" customHeight="1">
      <c r="B153" s="135"/>
      <c r="D153" s="136" t="s">
        <v>73</v>
      </c>
      <c r="E153" s="145" t="s">
        <v>146</v>
      </c>
      <c r="F153" s="145" t="s">
        <v>281</v>
      </c>
      <c r="J153" s="146">
        <f>BK153</f>
        <v>2968.44</v>
      </c>
      <c r="L153" s="135"/>
      <c r="M153" s="139"/>
      <c r="N153" s="140"/>
      <c r="O153" s="140"/>
      <c r="P153" s="141">
        <f>SUM(P154:P170)</f>
        <v>50.84</v>
      </c>
      <c r="Q153" s="140"/>
      <c r="R153" s="141">
        <f>SUM(R154:R170)</f>
        <v>72.0732</v>
      </c>
      <c r="S153" s="140"/>
      <c r="T153" s="142">
        <f>SUM(T154:T170)</f>
        <v>0</v>
      </c>
      <c r="AR153" s="136" t="s">
        <v>82</v>
      </c>
      <c r="AT153" s="143" t="s">
        <v>73</v>
      </c>
      <c r="AU153" s="143" t="s">
        <v>82</v>
      </c>
      <c r="AY153" s="136" t="s">
        <v>117</v>
      </c>
      <c r="BK153" s="144">
        <f>SUM(BK154:BK170)</f>
        <v>2968.44</v>
      </c>
    </row>
    <row r="154" spans="1:65" s="2" customFormat="1" ht="37.799999999999997" customHeight="1">
      <c r="A154" s="29"/>
      <c r="B154" s="147"/>
      <c r="C154" s="148" t="s">
        <v>168</v>
      </c>
      <c r="D154" s="148" t="s">
        <v>119</v>
      </c>
      <c r="E154" s="149" t="s">
        <v>282</v>
      </c>
      <c r="F154" s="150" t="s">
        <v>283</v>
      </c>
      <c r="G154" s="151" t="s">
        <v>149</v>
      </c>
      <c r="H154" s="152">
        <v>80</v>
      </c>
      <c r="I154" s="153">
        <v>12.7</v>
      </c>
      <c r="J154" s="153">
        <f>ROUND(I154*H154,2)</f>
        <v>1016</v>
      </c>
      <c r="K154" s="154"/>
      <c r="L154" s="30"/>
      <c r="M154" s="155" t="s">
        <v>1</v>
      </c>
      <c r="N154" s="156" t="s">
        <v>40</v>
      </c>
      <c r="O154" s="157">
        <v>3.6999999999999998E-2</v>
      </c>
      <c r="P154" s="157">
        <f>O154*H154</f>
        <v>2.96</v>
      </c>
      <c r="Q154" s="157">
        <v>0.48089999999999999</v>
      </c>
      <c r="R154" s="157">
        <f>Q154*H154</f>
        <v>38.472000000000001</v>
      </c>
      <c r="S154" s="157">
        <v>0</v>
      </c>
      <c r="T154" s="158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123</v>
      </c>
      <c r="AT154" s="159" t="s">
        <v>119</v>
      </c>
      <c r="AU154" s="159" t="s">
        <v>124</v>
      </c>
      <c r="AY154" s="17" t="s">
        <v>117</v>
      </c>
      <c r="BE154" s="160">
        <f>IF(N154="základná",J154,0)</f>
        <v>0</v>
      </c>
      <c r="BF154" s="160">
        <f>IF(N154="znížená",J154,0)</f>
        <v>1016</v>
      </c>
      <c r="BG154" s="160">
        <f>IF(N154="zákl. prenesená",J154,0)</f>
        <v>0</v>
      </c>
      <c r="BH154" s="160">
        <f>IF(N154="zníž. prenesená",J154,0)</f>
        <v>0</v>
      </c>
      <c r="BI154" s="160">
        <f>IF(N154="nulová",J154,0)</f>
        <v>0</v>
      </c>
      <c r="BJ154" s="17" t="s">
        <v>124</v>
      </c>
      <c r="BK154" s="160">
        <f>ROUND(I154*H154,2)</f>
        <v>1016</v>
      </c>
      <c r="BL154" s="17" t="s">
        <v>123</v>
      </c>
      <c r="BM154" s="159" t="s">
        <v>284</v>
      </c>
    </row>
    <row r="155" spans="1:65" s="14" customFormat="1">
      <c r="B155" s="168"/>
      <c r="D155" s="162" t="s">
        <v>126</v>
      </c>
      <c r="E155" s="169" t="s">
        <v>1</v>
      </c>
      <c r="F155" s="170" t="s">
        <v>306</v>
      </c>
      <c r="H155" s="171">
        <v>80</v>
      </c>
      <c r="L155" s="168"/>
      <c r="M155" s="172"/>
      <c r="N155" s="173"/>
      <c r="O155" s="173"/>
      <c r="P155" s="173"/>
      <c r="Q155" s="173"/>
      <c r="R155" s="173"/>
      <c r="S155" s="173"/>
      <c r="T155" s="174"/>
      <c r="AT155" s="169" t="s">
        <v>126</v>
      </c>
      <c r="AU155" s="169" t="s">
        <v>124</v>
      </c>
      <c r="AV155" s="14" t="s">
        <v>124</v>
      </c>
      <c r="AW155" s="14" t="s">
        <v>30</v>
      </c>
      <c r="AX155" s="14" t="s">
        <v>74</v>
      </c>
      <c r="AY155" s="169" t="s">
        <v>117</v>
      </c>
    </row>
    <row r="156" spans="1:65" s="14" customFormat="1">
      <c r="B156" s="168"/>
      <c r="D156" s="162" t="s">
        <v>126</v>
      </c>
      <c r="E156" s="169" t="s">
        <v>1</v>
      </c>
      <c r="F156" s="170" t="s">
        <v>307</v>
      </c>
      <c r="H156" s="171">
        <v>0</v>
      </c>
      <c r="L156" s="168"/>
      <c r="M156" s="172"/>
      <c r="N156" s="173"/>
      <c r="O156" s="173"/>
      <c r="P156" s="173"/>
      <c r="Q156" s="173"/>
      <c r="R156" s="173"/>
      <c r="S156" s="173"/>
      <c r="T156" s="174"/>
      <c r="AT156" s="169" t="s">
        <v>126</v>
      </c>
      <c r="AU156" s="169" t="s">
        <v>124</v>
      </c>
      <c r="AV156" s="14" t="s">
        <v>124</v>
      </c>
      <c r="AW156" s="14" t="s">
        <v>30</v>
      </c>
      <c r="AX156" s="14" t="s">
        <v>74</v>
      </c>
      <c r="AY156" s="169" t="s">
        <v>117</v>
      </c>
    </row>
    <row r="157" spans="1:65" s="14" customFormat="1">
      <c r="B157" s="168"/>
      <c r="D157" s="162" t="s">
        <v>126</v>
      </c>
      <c r="E157" s="169" t="s">
        <v>1</v>
      </c>
      <c r="F157" s="170" t="s">
        <v>308</v>
      </c>
      <c r="H157" s="171">
        <v>0</v>
      </c>
      <c r="L157" s="168"/>
      <c r="M157" s="172"/>
      <c r="N157" s="173"/>
      <c r="O157" s="173"/>
      <c r="P157" s="173"/>
      <c r="Q157" s="173"/>
      <c r="R157" s="173"/>
      <c r="S157" s="173"/>
      <c r="T157" s="174"/>
      <c r="AT157" s="169" t="s">
        <v>126</v>
      </c>
      <c r="AU157" s="169" t="s">
        <v>124</v>
      </c>
      <c r="AV157" s="14" t="s">
        <v>124</v>
      </c>
      <c r="AW157" s="14" t="s">
        <v>30</v>
      </c>
      <c r="AX157" s="14" t="s">
        <v>74</v>
      </c>
      <c r="AY157" s="169" t="s">
        <v>117</v>
      </c>
    </row>
    <row r="158" spans="1:65" s="15" customFormat="1">
      <c r="B158" s="175"/>
      <c r="D158" s="162" t="s">
        <v>126</v>
      </c>
      <c r="E158" s="176" t="s">
        <v>1</v>
      </c>
      <c r="F158" s="177" t="s">
        <v>136</v>
      </c>
      <c r="H158" s="178">
        <v>80</v>
      </c>
      <c r="L158" s="175"/>
      <c r="M158" s="179"/>
      <c r="N158" s="180"/>
      <c r="O158" s="180"/>
      <c r="P158" s="180"/>
      <c r="Q158" s="180"/>
      <c r="R158" s="180"/>
      <c r="S158" s="180"/>
      <c r="T158" s="181"/>
      <c r="AT158" s="176" t="s">
        <v>126</v>
      </c>
      <c r="AU158" s="176" t="s">
        <v>124</v>
      </c>
      <c r="AV158" s="15" t="s">
        <v>123</v>
      </c>
      <c r="AW158" s="15" t="s">
        <v>30</v>
      </c>
      <c r="AX158" s="15" t="s">
        <v>82</v>
      </c>
      <c r="AY158" s="176" t="s">
        <v>117</v>
      </c>
    </row>
    <row r="159" spans="1:65" s="2" customFormat="1" ht="33" customHeight="1">
      <c r="A159" s="29"/>
      <c r="B159" s="147"/>
      <c r="C159" s="148" t="s">
        <v>174</v>
      </c>
      <c r="D159" s="148" t="s">
        <v>119</v>
      </c>
      <c r="E159" s="149" t="s">
        <v>285</v>
      </c>
      <c r="F159" s="150" t="s">
        <v>286</v>
      </c>
      <c r="G159" s="151" t="s">
        <v>149</v>
      </c>
      <c r="H159" s="152">
        <v>80</v>
      </c>
      <c r="I159" s="153">
        <v>8.1</v>
      </c>
      <c r="J159" s="153">
        <f>ROUND(I159*H159,2)</f>
        <v>648</v>
      </c>
      <c r="K159" s="154"/>
      <c r="L159" s="30"/>
      <c r="M159" s="155" t="s">
        <v>1</v>
      </c>
      <c r="N159" s="156" t="s">
        <v>40</v>
      </c>
      <c r="O159" s="157">
        <v>2.1000000000000001E-2</v>
      </c>
      <c r="P159" s="157">
        <f>O159*H159</f>
        <v>1.6800000000000002</v>
      </c>
      <c r="Q159" s="157">
        <v>0.29160000000000003</v>
      </c>
      <c r="R159" s="157">
        <f>Q159*H159</f>
        <v>23.328000000000003</v>
      </c>
      <c r="S159" s="157">
        <v>0</v>
      </c>
      <c r="T159" s="158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123</v>
      </c>
      <c r="AT159" s="159" t="s">
        <v>119</v>
      </c>
      <c r="AU159" s="159" t="s">
        <v>124</v>
      </c>
      <c r="AY159" s="17" t="s">
        <v>117</v>
      </c>
      <c r="BE159" s="160">
        <f>IF(N159="základná",J159,0)</f>
        <v>0</v>
      </c>
      <c r="BF159" s="160">
        <f>IF(N159="znížená",J159,0)</f>
        <v>648</v>
      </c>
      <c r="BG159" s="160">
        <f>IF(N159="zákl. prenesená",J159,0)</f>
        <v>0</v>
      </c>
      <c r="BH159" s="160">
        <f>IF(N159="zníž. prenesená",J159,0)</f>
        <v>0</v>
      </c>
      <c r="BI159" s="160">
        <f>IF(N159="nulová",J159,0)</f>
        <v>0</v>
      </c>
      <c r="BJ159" s="17" t="s">
        <v>124</v>
      </c>
      <c r="BK159" s="160">
        <f>ROUND(I159*H159,2)</f>
        <v>648</v>
      </c>
      <c r="BL159" s="17" t="s">
        <v>123</v>
      </c>
      <c r="BM159" s="159" t="s">
        <v>287</v>
      </c>
    </row>
    <row r="160" spans="1:65" s="14" customFormat="1">
      <c r="B160" s="168"/>
      <c r="D160" s="162" t="s">
        <v>126</v>
      </c>
      <c r="E160" s="169" t="s">
        <v>1</v>
      </c>
      <c r="F160" s="170" t="s">
        <v>306</v>
      </c>
      <c r="H160" s="171">
        <v>80</v>
      </c>
      <c r="L160" s="168"/>
      <c r="M160" s="172"/>
      <c r="N160" s="173"/>
      <c r="O160" s="173"/>
      <c r="P160" s="173"/>
      <c r="Q160" s="173"/>
      <c r="R160" s="173"/>
      <c r="S160" s="173"/>
      <c r="T160" s="174"/>
      <c r="AT160" s="169" t="s">
        <v>126</v>
      </c>
      <c r="AU160" s="169" t="s">
        <v>124</v>
      </c>
      <c r="AV160" s="14" t="s">
        <v>124</v>
      </c>
      <c r="AW160" s="14" t="s">
        <v>30</v>
      </c>
      <c r="AX160" s="14" t="s">
        <v>74</v>
      </c>
      <c r="AY160" s="169" t="s">
        <v>117</v>
      </c>
    </row>
    <row r="161" spans="1:65" s="14" customFormat="1">
      <c r="B161" s="168"/>
      <c r="D161" s="162" t="s">
        <v>126</v>
      </c>
      <c r="E161" s="169" t="s">
        <v>1</v>
      </c>
      <c r="F161" s="170" t="s">
        <v>307</v>
      </c>
      <c r="H161" s="171">
        <v>0</v>
      </c>
      <c r="L161" s="168"/>
      <c r="M161" s="172"/>
      <c r="N161" s="173"/>
      <c r="O161" s="173"/>
      <c r="P161" s="173"/>
      <c r="Q161" s="173"/>
      <c r="R161" s="173"/>
      <c r="S161" s="173"/>
      <c r="T161" s="174"/>
      <c r="AT161" s="169" t="s">
        <v>126</v>
      </c>
      <c r="AU161" s="169" t="s">
        <v>124</v>
      </c>
      <c r="AV161" s="14" t="s">
        <v>124</v>
      </c>
      <c r="AW161" s="14" t="s">
        <v>30</v>
      </c>
      <c r="AX161" s="14" t="s">
        <v>74</v>
      </c>
      <c r="AY161" s="169" t="s">
        <v>117</v>
      </c>
    </row>
    <row r="162" spans="1:65" s="14" customFormat="1">
      <c r="B162" s="168"/>
      <c r="D162" s="162" t="s">
        <v>126</v>
      </c>
      <c r="E162" s="169" t="s">
        <v>1</v>
      </c>
      <c r="F162" s="170" t="s">
        <v>308</v>
      </c>
      <c r="H162" s="171">
        <v>0</v>
      </c>
      <c r="L162" s="168"/>
      <c r="M162" s="172"/>
      <c r="N162" s="173"/>
      <c r="O162" s="173"/>
      <c r="P162" s="173"/>
      <c r="Q162" s="173"/>
      <c r="R162" s="173"/>
      <c r="S162" s="173"/>
      <c r="T162" s="174"/>
      <c r="AT162" s="169" t="s">
        <v>126</v>
      </c>
      <c r="AU162" s="169" t="s">
        <v>124</v>
      </c>
      <c r="AV162" s="14" t="s">
        <v>124</v>
      </c>
      <c r="AW162" s="14" t="s">
        <v>30</v>
      </c>
      <c r="AX162" s="14" t="s">
        <v>74</v>
      </c>
      <c r="AY162" s="169" t="s">
        <v>117</v>
      </c>
    </row>
    <row r="163" spans="1:65" s="15" customFormat="1">
      <c r="B163" s="175"/>
      <c r="D163" s="162" t="s">
        <v>126</v>
      </c>
      <c r="E163" s="176" t="s">
        <v>1</v>
      </c>
      <c r="F163" s="177" t="s">
        <v>136</v>
      </c>
      <c r="H163" s="178">
        <v>80</v>
      </c>
      <c r="L163" s="175"/>
      <c r="M163" s="179"/>
      <c r="N163" s="180"/>
      <c r="O163" s="180"/>
      <c r="P163" s="180"/>
      <c r="Q163" s="180"/>
      <c r="R163" s="180"/>
      <c r="S163" s="180"/>
      <c r="T163" s="181"/>
      <c r="AT163" s="176" t="s">
        <v>126</v>
      </c>
      <c r="AU163" s="176" t="s">
        <v>124</v>
      </c>
      <c r="AV163" s="15" t="s">
        <v>123</v>
      </c>
      <c r="AW163" s="15" t="s">
        <v>30</v>
      </c>
      <c r="AX163" s="15" t="s">
        <v>82</v>
      </c>
      <c r="AY163" s="176" t="s">
        <v>117</v>
      </c>
    </row>
    <row r="164" spans="1:65" s="2" customFormat="1" ht="16.5" customHeight="1">
      <c r="A164" s="29"/>
      <c r="B164" s="147"/>
      <c r="C164" s="148" t="s">
        <v>179</v>
      </c>
      <c r="D164" s="148" t="s">
        <v>119</v>
      </c>
      <c r="E164" s="149" t="s">
        <v>288</v>
      </c>
      <c r="F164" s="150" t="s">
        <v>289</v>
      </c>
      <c r="G164" s="151" t="s">
        <v>149</v>
      </c>
      <c r="H164" s="152">
        <v>42</v>
      </c>
      <c r="I164" s="153">
        <v>17.899999999999999</v>
      </c>
      <c r="J164" s="153">
        <f>ROUND(I164*H164,2)</f>
        <v>751.8</v>
      </c>
      <c r="K164" s="154"/>
      <c r="L164" s="30"/>
      <c r="M164" s="155" t="s">
        <v>1</v>
      </c>
      <c r="N164" s="156" t="s">
        <v>40</v>
      </c>
      <c r="O164" s="157">
        <v>1.1000000000000001</v>
      </c>
      <c r="P164" s="157">
        <f>O164*H164</f>
        <v>46.2</v>
      </c>
      <c r="Q164" s="157">
        <v>0.112</v>
      </c>
      <c r="R164" s="157">
        <f>Q164*H164</f>
        <v>4.7039999999999997</v>
      </c>
      <c r="S164" s="157">
        <v>0</v>
      </c>
      <c r="T164" s="158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123</v>
      </c>
      <c r="AT164" s="159" t="s">
        <v>119</v>
      </c>
      <c r="AU164" s="159" t="s">
        <v>124</v>
      </c>
      <c r="AY164" s="17" t="s">
        <v>117</v>
      </c>
      <c r="BE164" s="160">
        <f>IF(N164="základná",J164,0)</f>
        <v>0</v>
      </c>
      <c r="BF164" s="160">
        <f>IF(N164="znížená",J164,0)</f>
        <v>751.8</v>
      </c>
      <c r="BG164" s="160">
        <f>IF(N164="zákl. prenesená",J164,0)</f>
        <v>0</v>
      </c>
      <c r="BH164" s="160">
        <f>IF(N164="zníž. prenesená",J164,0)</f>
        <v>0</v>
      </c>
      <c r="BI164" s="160">
        <f>IF(N164="nulová",J164,0)</f>
        <v>0</v>
      </c>
      <c r="BJ164" s="17" t="s">
        <v>124</v>
      </c>
      <c r="BK164" s="160">
        <f>ROUND(I164*H164,2)</f>
        <v>751.8</v>
      </c>
      <c r="BL164" s="17" t="s">
        <v>123</v>
      </c>
      <c r="BM164" s="159" t="s">
        <v>290</v>
      </c>
    </row>
    <row r="165" spans="1:65" s="14" customFormat="1">
      <c r="B165" s="168"/>
      <c r="D165" s="162" t="s">
        <v>126</v>
      </c>
      <c r="E165" s="169" t="s">
        <v>1</v>
      </c>
      <c r="F165" s="170" t="s">
        <v>314</v>
      </c>
      <c r="H165" s="171">
        <v>42</v>
      </c>
      <c r="L165" s="168"/>
      <c r="M165" s="172"/>
      <c r="N165" s="173"/>
      <c r="O165" s="173"/>
      <c r="P165" s="173"/>
      <c r="Q165" s="173"/>
      <c r="R165" s="173"/>
      <c r="S165" s="173"/>
      <c r="T165" s="174"/>
      <c r="AT165" s="169" t="s">
        <v>126</v>
      </c>
      <c r="AU165" s="169" t="s">
        <v>124</v>
      </c>
      <c r="AV165" s="14" t="s">
        <v>124</v>
      </c>
      <c r="AW165" s="14" t="s">
        <v>30</v>
      </c>
      <c r="AX165" s="14" t="s">
        <v>74</v>
      </c>
      <c r="AY165" s="169" t="s">
        <v>117</v>
      </c>
    </row>
    <row r="166" spans="1:65" s="14" customFormat="1">
      <c r="B166" s="168"/>
      <c r="D166" s="162" t="s">
        <v>126</v>
      </c>
      <c r="E166" s="169" t="s">
        <v>1</v>
      </c>
      <c r="F166" s="170" t="s">
        <v>315</v>
      </c>
      <c r="H166" s="171">
        <v>0</v>
      </c>
      <c r="L166" s="168"/>
      <c r="M166" s="172"/>
      <c r="N166" s="173"/>
      <c r="O166" s="173"/>
      <c r="P166" s="173"/>
      <c r="Q166" s="173"/>
      <c r="R166" s="173"/>
      <c r="S166" s="173"/>
      <c r="T166" s="174"/>
      <c r="AT166" s="169" t="s">
        <v>126</v>
      </c>
      <c r="AU166" s="169" t="s">
        <v>124</v>
      </c>
      <c r="AV166" s="14" t="s">
        <v>124</v>
      </c>
      <c r="AW166" s="14" t="s">
        <v>30</v>
      </c>
      <c r="AX166" s="14" t="s">
        <v>74</v>
      </c>
      <c r="AY166" s="169" t="s">
        <v>117</v>
      </c>
    </row>
    <row r="167" spans="1:65" s="14" customFormat="1">
      <c r="B167" s="168"/>
      <c r="D167" s="162" t="s">
        <v>126</v>
      </c>
      <c r="E167" s="169" t="s">
        <v>1</v>
      </c>
      <c r="F167" s="170" t="s">
        <v>316</v>
      </c>
      <c r="H167" s="171">
        <v>0</v>
      </c>
      <c r="L167" s="168"/>
      <c r="M167" s="172"/>
      <c r="N167" s="173"/>
      <c r="O167" s="173"/>
      <c r="P167" s="173"/>
      <c r="Q167" s="173"/>
      <c r="R167" s="173"/>
      <c r="S167" s="173"/>
      <c r="T167" s="174"/>
      <c r="AT167" s="169" t="s">
        <v>126</v>
      </c>
      <c r="AU167" s="169" t="s">
        <v>124</v>
      </c>
      <c r="AV167" s="14" t="s">
        <v>124</v>
      </c>
      <c r="AW167" s="14" t="s">
        <v>30</v>
      </c>
      <c r="AX167" s="14" t="s">
        <v>74</v>
      </c>
      <c r="AY167" s="169" t="s">
        <v>117</v>
      </c>
    </row>
    <row r="168" spans="1:65" s="15" customFormat="1">
      <c r="B168" s="175"/>
      <c r="D168" s="162" t="s">
        <v>126</v>
      </c>
      <c r="E168" s="176" t="s">
        <v>1</v>
      </c>
      <c r="F168" s="177" t="s">
        <v>136</v>
      </c>
      <c r="H168" s="178">
        <v>42</v>
      </c>
      <c r="L168" s="175"/>
      <c r="M168" s="179"/>
      <c r="N168" s="180"/>
      <c r="O168" s="180"/>
      <c r="P168" s="180"/>
      <c r="Q168" s="180"/>
      <c r="R168" s="180"/>
      <c r="S168" s="180"/>
      <c r="T168" s="181"/>
      <c r="AT168" s="176" t="s">
        <v>126</v>
      </c>
      <c r="AU168" s="176" t="s">
        <v>124</v>
      </c>
      <c r="AV168" s="15" t="s">
        <v>123</v>
      </c>
      <c r="AW168" s="15" t="s">
        <v>30</v>
      </c>
      <c r="AX168" s="15" t="s">
        <v>82</v>
      </c>
      <c r="AY168" s="176" t="s">
        <v>117</v>
      </c>
    </row>
    <row r="169" spans="1:65" s="2" customFormat="1" ht="21.75" customHeight="1">
      <c r="A169" s="29"/>
      <c r="B169" s="147"/>
      <c r="C169" s="182" t="s">
        <v>185</v>
      </c>
      <c r="D169" s="182" t="s">
        <v>175</v>
      </c>
      <c r="E169" s="183" t="s">
        <v>294</v>
      </c>
      <c r="F169" s="184" t="s">
        <v>295</v>
      </c>
      <c r="G169" s="185" t="s">
        <v>149</v>
      </c>
      <c r="H169" s="186">
        <v>42.84</v>
      </c>
      <c r="I169" s="187">
        <v>12.9</v>
      </c>
      <c r="J169" s="187">
        <f>ROUND(I169*H169,2)</f>
        <v>552.64</v>
      </c>
      <c r="K169" s="188"/>
      <c r="L169" s="189"/>
      <c r="M169" s="190" t="s">
        <v>1</v>
      </c>
      <c r="N169" s="191" t="s">
        <v>40</v>
      </c>
      <c r="O169" s="157">
        <v>0</v>
      </c>
      <c r="P169" s="157">
        <f>O169*H169</f>
        <v>0</v>
      </c>
      <c r="Q169" s="157">
        <v>0.13</v>
      </c>
      <c r="R169" s="157">
        <f>Q169*H169</f>
        <v>5.5692000000000004</v>
      </c>
      <c r="S169" s="157">
        <v>0</v>
      </c>
      <c r="T169" s="158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163</v>
      </c>
      <c r="AT169" s="159" t="s">
        <v>175</v>
      </c>
      <c r="AU169" s="159" t="s">
        <v>124</v>
      </c>
      <c r="AY169" s="17" t="s">
        <v>117</v>
      </c>
      <c r="BE169" s="160">
        <f>IF(N169="základná",J169,0)</f>
        <v>0</v>
      </c>
      <c r="BF169" s="160">
        <f>IF(N169="znížená",J169,0)</f>
        <v>552.64</v>
      </c>
      <c r="BG169" s="160">
        <f>IF(N169="zákl. prenesená",J169,0)</f>
        <v>0</v>
      </c>
      <c r="BH169" s="160">
        <f>IF(N169="zníž. prenesená",J169,0)</f>
        <v>0</v>
      </c>
      <c r="BI169" s="160">
        <f>IF(N169="nulová",J169,0)</f>
        <v>0</v>
      </c>
      <c r="BJ169" s="17" t="s">
        <v>124</v>
      </c>
      <c r="BK169" s="160">
        <f>ROUND(I169*H169,2)</f>
        <v>552.64</v>
      </c>
      <c r="BL169" s="17" t="s">
        <v>123</v>
      </c>
      <c r="BM169" s="159" t="s">
        <v>296</v>
      </c>
    </row>
    <row r="170" spans="1:65" s="14" customFormat="1">
      <c r="B170" s="168"/>
      <c r="D170" s="162" t="s">
        <v>126</v>
      </c>
      <c r="F170" s="170" t="s">
        <v>317</v>
      </c>
      <c r="H170" s="171">
        <v>42.84</v>
      </c>
      <c r="L170" s="168"/>
      <c r="M170" s="172"/>
      <c r="N170" s="173"/>
      <c r="O170" s="173"/>
      <c r="P170" s="173"/>
      <c r="Q170" s="173"/>
      <c r="R170" s="173"/>
      <c r="S170" s="173"/>
      <c r="T170" s="174"/>
      <c r="AT170" s="169" t="s">
        <v>126</v>
      </c>
      <c r="AU170" s="169" t="s">
        <v>124</v>
      </c>
      <c r="AV170" s="14" t="s">
        <v>124</v>
      </c>
      <c r="AW170" s="14" t="s">
        <v>3</v>
      </c>
      <c r="AX170" s="14" t="s">
        <v>82</v>
      </c>
      <c r="AY170" s="169" t="s">
        <v>117</v>
      </c>
    </row>
    <row r="171" spans="1:65" s="12" customFormat="1" ht="22.8" customHeight="1">
      <c r="B171" s="135"/>
      <c r="D171" s="136" t="s">
        <v>73</v>
      </c>
      <c r="E171" s="145" t="s">
        <v>213</v>
      </c>
      <c r="F171" s="145" t="s">
        <v>298</v>
      </c>
      <c r="J171" s="146">
        <f>BK171</f>
        <v>982.62</v>
      </c>
      <c r="L171" s="135"/>
      <c r="M171" s="139"/>
      <c r="N171" s="140"/>
      <c r="O171" s="140"/>
      <c r="P171" s="141">
        <f>P172</f>
        <v>39.404930999999998</v>
      </c>
      <c r="Q171" s="140"/>
      <c r="R171" s="141">
        <f>R172</f>
        <v>0</v>
      </c>
      <c r="S171" s="140"/>
      <c r="T171" s="142">
        <f>T172</f>
        <v>0</v>
      </c>
      <c r="AR171" s="136" t="s">
        <v>82</v>
      </c>
      <c r="AT171" s="143" t="s">
        <v>73</v>
      </c>
      <c r="AU171" s="143" t="s">
        <v>82</v>
      </c>
      <c r="AY171" s="136" t="s">
        <v>117</v>
      </c>
      <c r="BK171" s="144">
        <f>BK172</f>
        <v>982.62</v>
      </c>
    </row>
    <row r="172" spans="1:65" s="2" customFormat="1" ht="33" customHeight="1">
      <c r="A172" s="29"/>
      <c r="B172" s="147"/>
      <c r="C172" s="148" t="s">
        <v>193</v>
      </c>
      <c r="D172" s="148" t="s">
        <v>119</v>
      </c>
      <c r="E172" s="149" t="s">
        <v>299</v>
      </c>
      <c r="F172" s="150" t="s">
        <v>300</v>
      </c>
      <c r="G172" s="151" t="s">
        <v>159</v>
      </c>
      <c r="H172" s="152">
        <v>100.267</v>
      </c>
      <c r="I172" s="153">
        <v>9.8000000000000007</v>
      </c>
      <c r="J172" s="153">
        <f>ROUND(I172*H172,2)</f>
        <v>982.62</v>
      </c>
      <c r="K172" s="154"/>
      <c r="L172" s="30"/>
      <c r="M172" s="192" t="s">
        <v>1</v>
      </c>
      <c r="N172" s="193" t="s">
        <v>40</v>
      </c>
      <c r="O172" s="194">
        <v>0.39300000000000002</v>
      </c>
      <c r="P172" s="194">
        <f>O172*H172</f>
        <v>39.404930999999998</v>
      </c>
      <c r="Q172" s="194">
        <v>0</v>
      </c>
      <c r="R172" s="194">
        <f>Q172*H172</f>
        <v>0</v>
      </c>
      <c r="S172" s="194">
        <v>0</v>
      </c>
      <c r="T172" s="195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9" t="s">
        <v>123</v>
      </c>
      <c r="AT172" s="159" t="s">
        <v>119</v>
      </c>
      <c r="AU172" s="159" t="s">
        <v>124</v>
      </c>
      <c r="AY172" s="17" t="s">
        <v>117</v>
      </c>
      <c r="BE172" s="160">
        <f>IF(N172="základná",J172,0)</f>
        <v>0</v>
      </c>
      <c r="BF172" s="160">
        <f>IF(N172="znížená",J172,0)</f>
        <v>982.62</v>
      </c>
      <c r="BG172" s="160">
        <f>IF(N172="zákl. prenesená",J172,0)</f>
        <v>0</v>
      </c>
      <c r="BH172" s="160">
        <f>IF(N172="zníž. prenesená",J172,0)</f>
        <v>0</v>
      </c>
      <c r="BI172" s="160">
        <f>IF(N172="nulová",J172,0)</f>
        <v>0</v>
      </c>
      <c r="BJ172" s="17" t="s">
        <v>124</v>
      </c>
      <c r="BK172" s="160">
        <f>ROUND(I172*H172,2)</f>
        <v>982.62</v>
      </c>
      <c r="BL172" s="17" t="s">
        <v>123</v>
      </c>
      <c r="BM172" s="159" t="s">
        <v>301</v>
      </c>
    </row>
    <row r="173" spans="1:65" s="2" customFormat="1" ht="6.9" customHeight="1">
      <c r="A173" s="29"/>
      <c r="B173" s="47"/>
      <c r="C173" s="48"/>
      <c r="D173" s="48"/>
      <c r="E173" s="48"/>
      <c r="F173" s="48"/>
      <c r="G173" s="48"/>
      <c r="H173" s="48"/>
      <c r="I173" s="48"/>
      <c r="J173" s="48"/>
      <c r="K173" s="48"/>
      <c r="L173" s="30"/>
      <c r="M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</row>
  </sheetData>
  <autoFilter ref="C121:K172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01 - Oplotenie s bránou a...</vt:lpstr>
      <vt:lpstr>02 - Spevnené plochy, cho...</vt:lpstr>
      <vt:lpstr>03 - Schody vonkajšie</vt:lpstr>
      <vt:lpstr>'01 - Oplotenie s bránou a...'!Názvy_tlače</vt:lpstr>
      <vt:lpstr>'02 - Spevnené plochy, cho...'!Názvy_tlače</vt:lpstr>
      <vt:lpstr>'03 - Schody vonkajšie'!Názvy_tlače</vt:lpstr>
      <vt:lpstr>'Rekapitulácia stavby'!Názvy_tlače</vt:lpstr>
      <vt:lpstr>'01 - Oplotenie s bránou a...'!Oblasť_tlače</vt:lpstr>
      <vt:lpstr>'02 - Spevnené plochy, cho...'!Oblasť_tlače</vt:lpstr>
      <vt:lpstr>'03 - Schody vonkajšie'!Oblasť_tlače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12345-PC\12345</dc:creator>
  <cp:lastModifiedBy>NOSEK Pavol</cp:lastModifiedBy>
  <dcterms:created xsi:type="dcterms:W3CDTF">2024-05-07T11:40:33Z</dcterms:created>
  <dcterms:modified xsi:type="dcterms:W3CDTF">2024-10-11T19:18:51Z</dcterms:modified>
</cp:coreProperties>
</file>